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Blank Assumptions" state="visible" r:id="rId5"/>
    <sheet sheetId="3" name="Blank Plan" state="visible" r:id="rId6"/>
    <sheet sheetId="4" name="Blank Base" state="visible" r:id="rId7"/>
    <sheet sheetId="5" name="Blank Downside" state="visible" r:id="rId8"/>
    <sheet sheetId="6" name="Example Assumptions" state="visible" r:id="rId9"/>
    <sheet sheetId="7" name="Example Plan" state="visible" r:id="rId10"/>
    <sheet sheetId="8" name="Example Base" state="visible" r:id="rId11"/>
    <sheet sheetId="9" name="Example Downside" state="visible" r:id="rId12"/>
  </sheets>
  <definedNames>
    <definedName name="_xlnm.Print_Area" localSheetId="0">'Instructions'!$A1:$B15</definedName>
    <definedName name="_xlnm.Print_Titles" localSheetId="0">'Instructions'!$1:$5</definedName>
    <definedName name="_xlnm.Print_Area" localSheetId="1">'Blank Assumptions'!$A1:$C17</definedName>
    <definedName name="_xlnm.Print_Titles" localSheetId="1">'Blank Assumptions'!$1:$5</definedName>
    <definedName name="_xlnm.Print_Area" localSheetId="2">'Blank Plan'!$A1:$F18</definedName>
    <definedName name="_xlnm.Print_Titles" localSheetId="2">'Blank Plan'!$1:$5</definedName>
    <definedName name="_xlnm.Print_Area" localSheetId="3">'Blank Base'!$A1:$G24</definedName>
    <definedName name="_xlnm.Print_Titles" localSheetId="3">'Blank Base'!$1:$5</definedName>
    <definedName name="_xlnm.Print_Area" localSheetId="4">'Blank Downside'!$A1:$G24</definedName>
    <definedName name="_xlnm.Print_Titles" localSheetId="4">'Blank Downside'!$1:$5</definedName>
    <definedName name="_xlnm.Print_Area" localSheetId="5">'Example Assumptions'!$A1:$C17</definedName>
    <definedName name="_xlnm.Print_Titles" localSheetId="5">'Example Assumptions'!$1:$5</definedName>
    <definedName name="_xlnm.Print_Area" localSheetId="6">'Example Plan'!$A1:$F18</definedName>
    <definedName name="_xlnm.Print_Titles" localSheetId="6">'Example Plan'!$1:$5</definedName>
    <definedName name="_xlnm.Print_Area" localSheetId="7">'Example Base'!$A1:$G24</definedName>
    <definedName name="_xlnm.Print_Titles" localSheetId="7">'Example Base'!$1:$5</definedName>
    <definedName name="_xlnm.Print_Area" localSheetId="8">'Example Downside'!$A1:$G24</definedName>
    <definedName name="_xlnm.Print_Titles" localSheetId="8">'Example Downside'!$1:$5</definedName>
  </definedNames>
  <calcPr calcId="171027" fullCalcOnLoad="1"/>
</workbook>
</file>

<file path=xl/sharedStrings.xml><?xml version="1.0" encoding="utf-8"?>
<sst xmlns="http://schemas.openxmlformats.org/spreadsheetml/2006/main" count="166" uniqueCount="103">
  <si>
    <t>Instructions</t>
  </si>
  <si>
    <t>Topic</t>
  </si>
  <si>
    <t>Scope</t>
  </si>
  <si>
    <t>Educational workbook. All named businesses, source IDs and completed sign-offs are fictional. Yellow cells are inputs; other calculated cells contain formulas. No macros, external links or automatic posting.</t>
  </si>
  <si>
    <t>Keep source evidence</t>
  </si>
  <si>
    <t>Retain original statements, invoices and reports outside the workbook. Source IDs here locate evidence; they are not attachments or real customer documents. Keep an unchanged downloaded copy.</t>
  </si>
  <si>
    <t>Spreadsheet applications</t>
  </si>
  <si>
    <t>Open the XLSX in your spreadsheet application. To use Google Sheets, upload a working copy to Drive and open with Sheets. Check formulas, dates, validation and page layout after import. No hosted Sheets link or tested application compatibility is claimed.</t>
  </si>
  <si>
    <t>Calculation and review</t>
  </si>
  <si>
    <t>Formula cells include cached results and request recalculation on open. Do not overwrite formulas or assume dropdown validation prevents all bad pasted data. Inspect control results and perform independent review.</t>
  </si>
  <si>
    <t>Scope and signs</t>
  </si>
  <si>
    <t>Forward-looking available cash, not a historical statement. Plan collections and payments as positive amounts. Opening cash excludes restricted funds and unapproved borrowing. Negative closing cash is an unresolved funding gap, never an assumed loan.</t>
  </si>
  <si>
    <t>Limits</t>
  </si>
  <si>
    <t>Exactly 13 weeks, Plan rows 6:18. Assumptions holds the first week date, opening cash, buffer, scenario multipliers and rationale. Each collection and payment row needs source evidence.</t>
  </si>
  <si>
    <t>Scenario meaning</t>
  </si>
  <si>
    <t>Base uses collection/payment multipliers 1.0/1.0. Downside uses 0.5/1.1: 50% collection shortfall inside this horizon, 10% payment increase. Missing receipts are not automatically shifted into later weeks. For delay scenarios change the dated weekly plan in a separate saved copy.</t>
  </si>
  <si>
    <t>Worked result</t>
  </si>
  <si>
    <t>Opening cash 3500. Base week-end cash: 3200, 2800, 2100, 2400, then increases 200 weekly to 4200. Downside: 2450, 930, -380, -1310, then decreases 860 weekly to -9050. First negative cash is week 3; 11 weeks have negative closing cash.</t>
  </si>
  <si>
    <t>Review</t>
  </si>
  <si>
    <t>Review source-backed assumptions and record names/dates. The plan is not actual transactions; maintain actual bank records separately. Update the first-week cash from reconciled available balances when rolling forward.</t>
  </si>
  <si>
    <t>Primary sources</t>
  </si>
  <si>
    <t>https://www.sec.gov/about/reports-publications/beginners-guide-financial-statements ; https://business.gov.au/finance/cash-flow/set-up-a-cash-flow-statement</t>
  </si>
  <si>
    <t>Blank Assumptions</t>
  </si>
  <si>
    <t>Yellow inputs drive both scenarios. Use a saved copy for timing changes.</t>
  </si>
  <si>
    <t>Assumption / control</t>
  </si>
  <si>
    <t>Value</t>
  </si>
  <si>
    <t>Source / rationale</t>
  </si>
  <si>
    <t>First week starting</t>
  </si>
  <si>
    <t>Opening available cash</t>
  </si>
  <si>
    <t>Minimum desired cash buffer</t>
  </si>
  <si>
    <t>Base collection multiplier</t>
  </si>
  <si>
    <t>1.0 means 100% of planned collections</t>
  </si>
  <si>
    <t>Base payment multiplier</t>
  </si>
  <si>
    <t>1.0 means 100% of planned payments</t>
  </si>
  <si>
    <t>Downside collection multiplier</t>
  </si>
  <si>
    <t>Explain the collection sensitivity</t>
  </si>
  <si>
    <t>Downside payment multiplier</t>
  </si>
  <si>
    <t>Explain the payment sensitivity</t>
  </si>
  <si>
    <t>Preparer</t>
  </si>
  <si>
    <t>Prepared date</t>
  </si>
  <si>
    <t>Reviewer</t>
  </si>
  <si>
    <t>Review date</t>
  </si>
  <si>
    <t>Review control</t>
  </si>
  <si>
    <t>Requires all weekly sources and numeric plans; not a solvency opinion</t>
  </si>
  <si>
    <t>Blank Plan</t>
  </si>
  <si>
    <t>13 weeks only. This is an assumption plan, not an imported actual-transaction log.</t>
  </si>
  <si>
    <t>Week start</t>
  </si>
  <si>
    <t>Planned collections</t>
  </si>
  <si>
    <t>Planned payments</t>
  </si>
  <si>
    <t>Collection evidence / timing</t>
  </si>
  <si>
    <t>Payment evidence / timing</t>
  </si>
  <si>
    <t>Control</t>
  </si>
  <si>
    <t>Blank Base</t>
  </si>
  <si>
    <t>Base sensitivity only. Negative values remain visible; no automatic borrowing.</t>
  </si>
  <si>
    <t>Opening cash</t>
  </si>
  <si>
    <t>Modeled collections</t>
  </si>
  <si>
    <t>Modeled payments</t>
  </si>
  <si>
    <t>Net cash movement</t>
  </si>
  <si>
    <t>Closing cash</t>
  </si>
  <si>
    <t>Cash / buffer warning</t>
  </si>
  <si>
    <t>Lowest closing cash</t>
  </si>
  <si>
    <t>Weeks with negative cash</t>
  </si>
  <si>
    <t>Final closing cash</t>
  </si>
  <si>
    <t>Assumption review</t>
  </si>
  <si>
    <t>Blank Downside</t>
  </si>
  <si>
    <t>Downside sensitivity only. Negative values remain visible; no automatic borrowing.</t>
  </si>
  <si>
    <t>Example Assumptions</t>
  </si>
  <si>
    <t>Forward planning from November 2, 2026, not October actual activity</t>
  </si>
  <si>
    <t>CASH-OPEN: reconciled available cash at November 2 = 3500</t>
  </si>
  <si>
    <t>Management planning assumption: 500, not a lending limit</t>
  </si>
  <si>
    <t>50% collected within horizon; no automatic later recovery</t>
  </si>
  <si>
    <t>10% payment-cost sensitivity, no assumed financing</t>
  </si>
  <si>
    <t>Fictional preparer</t>
  </si>
  <si>
    <t>Fictional reviewer</t>
  </si>
  <si>
    <t>Example Plan</t>
  </si>
  <si>
    <t>AR-PLAN-W1: customer commitments totaling 1200, expected this week; fictional forward assumption</t>
  </si>
  <si>
    <t>PAY-PLAN-W1: approved payroll, rent and supplier schedule totaling 1500; fictional forward assumption</t>
  </si>
  <si>
    <t>AR-PLAN-W2: customer commitments totaling 1800, expected this week; fictional forward assumption</t>
  </si>
  <si>
    <t>PAY-PLAN-W2: approved payroll, rent and supplier schedule totaling 2200; fictional forward assumption</t>
  </si>
  <si>
    <t>AR-PLAN-W3: customer commitments totaling 900, expected this week; fictional forward assumption</t>
  </si>
  <si>
    <t>PAY-PLAN-W3: approved payroll, rent and supplier schedule totaling 1600; fictional forward assumption</t>
  </si>
  <si>
    <t>AR-PLAN-W4: customer commitments totaling 2100, expected this week; fictional forward assumption</t>
  </si>
  <si>
    <t>PAY-PLAN-W4: approved payroll, rent and supplier schedule totaling 1800; fictional forward assumption</t>
  </si>
  <si>
    <t>AR-PLAN-W5: customer commitments totaling 1800, expected this week; fictional forward assumption</t>
  </si>
  <si>
    <t>PAY-PLAN-W5: approved payroll, rent and supplier schedule totaling 1600; fictional forward assumption</t>
  </si>
  <si>
    <t>AR-PLAN-W6: customer commitments totaling 1800, expected this week; fictional forward assumption</t>
  </si>
  <si>
    <t>PAY-PLAN-W6: approved payroll, rent and supplier schedule totaling 1600; fictional forward assumption</t>
  </si>
  <si>
    <t>AR-PLAN-W7: customer commitments totaling 1800, expected this week; fictional forward assumption</t>
  </si>
  <si>
    <t>PAY-PLAN-W7: approved payroll, rent and supplier schedule totaling 1600; fictional forward assumption</t>
  </si>
  <si>
    <t>AR-PLAN-W8: customer commitments totaling 1800, expected this week; fictional forward assumption</t>
  </si>
  <si>
    <t>PAY-PLAN-W8: approved payroll, rent and supplier schedule totaling 1600; fictional forward assumption</t>
  </si>
  <si>
    <t>AR-PLAN-W9: customer commitments totaling 1800, expected this week; fictional forward assumption</t>
  </si>
  <si>
    <t>PAY-PLAN-W9: approved payroll, rent and supplier schedule totaling 1600; fictional forward assumption</t>
  </si>
  <si>
    <t>AR-PLAN-W10: customer commitments totaling 1800, expected this week; fictional forward assumption</t>
  </si>
  <si>
    <t>PAY-PLAN-W10: approved payroll, rent and supplier schedule totaling 1600; fictional forward assumption</t>
  </si>
  <si>
    <t>AR-PLAN-W11: customer commitments totaling 1800, expected this week; fictional forward assumption</t>
  </si>
  <si>
    <t>PAY-PLAN-W11: approved payroll, rent and supplier schedule totaling 1600; fictional forward assumption</t>
  </si>
  <si>
    <t>AR-PLAN-W12: customer commitments totaling 1800, expected this week; fictional forward assumption</t>
  </si>
  <si>
    <t>PAY-PLAN-W12: approved payroll, rent and supplier schedule totaling 1600; fictional forward assumption</t>
  </si>
  <si>
    <t>AR-PLAN-W13: customer commitments totaling 1800, expected this week; fictional forward assumption</t>
  </si>
  <si>
    <t>PAY-PLAN-W13: approved payroll, rent and supplier schedule totaling 1600; fictional forward assumption</t>
  </si>
  <si>
    <t>Example Base</t>
  </si>
  <si>
    <t>Example Downside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</si>
</sst>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#,##0.00;[Red](#,##0.00)"/>
    <numFmt numFmtId="166" formatCode="0.0%"/>
  </numFmts>
  <fonts count="3" x14ac:knownFonts="1">
    <font>
      <color theme="1"/>
      <family val="2"/>
      <scheme val="minor"/>
      <sz val="11"/>
      <name val="Calibri"/>
    </font>
    <font>
      <b/>
      <color rgb="FF274B3D"/>
      <sz val="17"/>
      <name val="Calibri"/>
    </font>
    <font>
      <b/>
      <color rgb="FF274B3D"/>
    </font>
  </fonts>
  <fills count="4">
    <fill>
      <patternFill patternType="none"/>
    </fill>
    <fill>
      <patternFill patternType="gray125"/>
    </fill>
    <fill>
      <patternFill patternType="solid">
        <fgColor rgb="FFE3ECE6"/>
      </patternFill>
    </fill>
    <fill>
      <patternFill patternType="solid">
        <fgColor rgb="FFFFF4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164" fontId="0" fillId="3" borderId="0" xfId="0" applyNumberFormat="1" applyFill="1" applyAlignment="1">
      <alignment vertical="top" wrapText="1"/>
    </xf>
    <xf numFmtId="49" fontId="0" fillId="3" borderId="0" xfId="0" applyNumberFormat="1" applyFill="1" applyAlignment="1">
      <alignment vertical="top" wrapText="1"/>
    </xf>
    <xf numFmtId="165" fontId="0" fillId="3" borderId="0" xfId="0" applyNumberFormat="1" applyFill="1" applyAlignment="1">
      <alignment vertical="top" wrapText="1"/>
    </xf>
    <xf numFmtId="166" fontId="0" fillId="3" borderId="0" xfId="0" applyNumberFormat="1" applyFill="1" applyAlignment="1">
      <alignment vertical="top" wrapText="1"/>
    </xf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5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28" customWidth="1"/>
    <col min="2" max="2" width="105" customWidth="1"/>
  </cols>
  <sheetData>
    <row r="1" ht="26" customHeight="1" spans="1:1" x14ac:dyDescent="0.25">
      <c r="A1" s="1" t="s">
        <v>0</v>
      </c>
    </row>
    <row r="5" ht="32" customHeight="1" spans="1:2" x14ac:dyDescent="0.25">
      <c r="A5" s="2" t="s">
        <v>1</v>
      </c>
      <c r="B5" s="2" t="s">
        <v>0</v>
      </c>
    </row>
    <row r="6" ht="48" customHeight="1" spans="1:2" s="3" customFormat="1" x14ac:dyDescent="0.25">
      <c r="A6" s="3" t="s">
        <v>2</v>
      </c>
      <c r="B6" s="3" t="s">
        <v>3</v>
      </c>
    </row>
    <row r="7" ht="42" customHeight="1" spans="1:2" s="3" customFormat="1" x14ac:dyDescent="0.25">
      <c r="A7" s="3" t="s">
        <v>4</v>
      </c>
      <c r="B7" s="3" t="s">
        <v>5</v>
      </c>
    </row>
    <row r="8" ht="48" customHeight="1" spans="1:2" s="3" customFormat="1" x14ac:dyDescent="0.25">
      <c r="A8" s="3" t="s">
        <v>6</v>
      </c>
      <c r="B8" s="3" t="s">
        <v>7</v>
      </c>
    </row>
    <row r="9" ht="48" customHeight="1" spans="1:2" s="3" customFormat="1" x14ac:dyDescent="0.25">
      <c r="A9" s="3" t="s">
        <v>8</v>
      </c>
      <c r="B9" s="3" t="s">
        <v>9</v>
      </c>
    </row>
    <row r="10" ht="48" customHeight="1" spans="1:2" s="3" customFormat="1" x14ac:dyDescent="0.25">
      <c r="A10" s="3" t="s">
        <v>10</v>
      </c>
      <c r="B10" s="3" t="s">
        <v>11</v>
      </c>
    </row>
    <row r="11" ht="42" customHeight="1" spans="1:2" s="3" customFormat="1" x14ac:dyDescent="0.25">
      <c r="A11" s="3" t="s">
        <v>12</v>
      </c>
      <c r="B11" s="3" t="s">
        <v>13</v>
      </c>
    </row>
    <row r="12" ht="48" customHeight="1" spans="1:2" s="3" customFormat="1" x14ac:dyDescent="0.25">
      <c r="A12" s="3" t="s">
        <v>14</v>
      </c>
      <c r="B12" s="3" t="s">
        <v>15</v>
      </c>
    </row>
    <row r="13" ht="48" customHeight="1" spans="1:2" s="3" customFormat="1" x14ac:dyDescent="0.25">
      <c r="A13" s="3" t="s">
        <v>16</v>
      </c>
      <c r="B13" s="3" t="s">
        <v>17</v>
      </c>
    </row>
    <row r="14" ht="48" customHeight="1" spans="1:2" s="3" customFormat="1" x14ac:dyDescent="0.25">
      <c r="A14" s="3" t="s">
        <v>18</v>
      </c>
      <c r="B14" s="3" t="s">
        <v>19</v>
      </c>
    </row>
    <row r="15" ht="42" customHeight="1" spans="1:2" s="3" customFormat="1" x14ac:dyDescent="0.25">
      <c r="A15" s="3" t="s">
        <v>20</v>
      </c>
      <c r="B15" s="3" t="s">
        <v>21</v>
      </c>
    </row>
  </sheetData>
  <pageMargins left="0.35" right="0.35" top="0.5" bottom="0.5" header="0.2" footer="0.2"/>
  <pageSetup paperSize="9" orientation="portrait" fitToWidth="1" fitToHeight="0"/>
  <headerFooter>
    <oddFooter>&amp;LFulla Ledger | Educational template&amp;RPage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40" customWidth="1"/>
    <col min="2" max="2" width="28" customWidth="1"/>
    <col min="3" max="3" width="100" customWidth="1"/>
  </cols>
  <sheetData>
    <row r="1" ht="26" customHeight="1" spans="1:1" x14ac:dyDescent="0.25">
      <c r="A1" s="1" t="s">
        <v>22</v>
      </c>
    </row>
    <row r="3" ht="42" customHeight="1" spans="1:1" x14ac:dyDescent="0.25">
      <c r="A3" s="4" t="s">
        <v>23</v>
      </c>
    </row>
    <row r="5" ht="32" customHeight="1" spans="1:3" x14ac:dyDescent="0.25">
      <c r="A5" s="2" t="s">
        <v>24</v>
      </c>
      <c r="B5" s="2" t="s">
        <v>25</v>
      </c>
      <c r="C5" s="2" t="s">
        <v>26</v>
      </c>
    </row>
    <row r="6" spans="1:3" x14ac:dyDescent="0.25">
      <c r="A6" t="s">
        <v>27</v>
      </c>
      <c r="B6" s="5"/>
      <c r="C6" s="6"/>
    </row>
    <row r="7" spans="1:3" x14ac:dyDescent="0.25">
      <c r="A7" t="s">
        <v>28</v>
      </c>
      <c r="B7" s="7"/>
      <c r="C7" s="6"/>
    </row>
    <row r="8" spans="1:3" x14ac:dyDescent="0.25">
      <c r="A8" t="s">
        <v>29</v>
      </c>
      <c r="B8" s="7"/>
      <c r="C8" s="6"/>
    </row>
    <row r="9" spans="1:3" x14ac:dyDescent="0.25">
      <c r="A9" t="s">
        <v>30</v>
      </c>
      <c r="B9" s="8">
        <v>1</v>
      </c>
      <c r="C9" s="6" t="s">
        <v>31</v>
      </c>
    </row>
    <row r="10" spans="1:3" x14ac:dyDescent="0.25">
      <c r="A10" t="s">
        <v>32</v>
      </c>
      <c r="B10" s="8">
        <v>1</v>
      </c>
      <c r="C10" s="6" t="s">
        <v>33</v>
      </c>
    </row>
    <row r="11" spans="1:3" x14ac:dyDescent="0.25">
      <c r="A11" t="s">
        <v>34</v>
      </c>
      <c r="B11" s="8">
        <v>1</v>
      </c>
      <c r="C11" s="6" t="s">
        <v>35</v>
      </c>
    </row>
    <row r="12" spans="1:3" x14ac:dyDescent="0.25">
      <c r="A12" t="s">
        <v>36</v>
      </c>
      <c r="B12" s="8">
        <v>1</v>
      </c>
      <c r="C12" s="6" t="s">
        <v>37</v>
      </c>
    </row>
    <row r="13" spans="1:3" x14ac:dyDescent="0.25">
      <c r="A13" t="s">
        <v>38</v>
      </c>
      <c r="B13" s="6"/>
      <c r="C13" s="6"/>
    </row>
    <row r="14" spans="1:3" x14ac:dyDescent="0.25">
      <c r="A14" t="s">
        <v>39</v>
      </c>
      <c r="B14" s="5"/>
      <c r="C14" s="6"/>
    </row>
    <row r="15" spans="1:3" x14ac:dyDescent="0.25">
      <c r="A15" t="s">
        <v>40</v>
      </c>
      <c r="B15" s="6"/>
      <c r="C15" s="6"/>
    </row>
    <row r="16" spans="1:3" x14ac:dyDescent="0.25">
      <c r="A16" t="s">
        <v>41</v>
      </c>
      <c r="B16" s="5"/>
      <c r="C16" s="6"/>
    </row>
    <row r="17" spans="1:3" x14ac:dyDescent="0.25">
      <c r="A17" t="s">
        <v>42</v>
      </c>
      <c r="B17" s="9" t="str">
        <f>IF(AND(ISNUMBER(B6),ISNUMBER(B7),ISNUMBER(B8),B8&gt;=0,COUNT(B9:B12)=4,MIN(B9:B12)&gt;=0,MAX(B9:B12)&lt;=10,C7&lt;&gt;"",C11&lt;&gt;"",C12&lt;&gt;"",B13&lt;&gt;"",ISNUMBER(B14),B15&lt;&gt;"",ISNUMBER(B16),COUNTIF('Blank Plan'!F6:F18,"CHECK")=0),"REVIEW RECORDED","ACTION REQUIRED")</f>
        <v>ACTION REQUIRED</v>
      </c>
      <c r="C17" s="6" t="s">
        <v>43</v>
      </c>
    </row>
  </sheetData>
  <dataValidations count="7">
    <dataValidation type="decimal" allowBlank="1" showErrorMessage="1" errorStyle="stop" error="Enter a number between 0 and 10." sqref="B10:B12">
      <formula1>0</formula1>
      <formula2>10</formula2>
    </dataValidation>
    <dataValidation type="date" allowBlank="1" showErrorMessage="1" errorStyle="stop" error="Enter a spreadsheet date between 2000 and 2100." sqref="B14">
      <formula1>36526</formula1>
      <formula2>73415</formula2>
    </dataValidation>
    <dataValidation type="date" allowBlank="1" showErrorMessage="1" errorStyle="stop" error="Enter a spreadsheet date between 2000 and 2100." sqref="B16">
      <formula1>36526</formula1>
      <formula2>73415</formula2>
    </dataValidation>
    <dataValidation type="date" allowBlank="1" showErrorMessage="1" errorStyle="stop" error="Enter a spreadsheet date between 2000 and 2100." sqref="B6">
      <formula1>36526</formula1>
      <formula2>73415</formula2>
    </dataValidation>
    <dataValidation type="decimal" allowBlank="1" showErrorMessage="1" errorStyle="stop" error="Enter a number between -1000000000000 and 1000000000000." sqref="B7">
      <formula1>-1000000000000</formula1>
      <formula2>1000000000000</formula2>
    </dataValidation>
    <dataValidation type="decimal" allowBlank="1" showErrorMessage="1" errorStyle="stop" error="Enter a number between 0 and 1000000000000." sqref="B8">
      <formula1>0</formula1>
      <formula2>1000000000000</formula2>
    </dataValidation>
    <dataValidation type="decimal" allowBlank="1" showErrorMessage="1" errorStyle="stop" error="Enter a number between 0 and 10." sqref="B9:B12">
      <formula1>0</formula1>
      <formula2>10</formula2>
    </dataValidation>
  </dataValidations>
  <pageMargins left="0.35" right="0.35" top="0.5" bottom="0.5" header="0.2" footer="0.2"/>
  <pageSetup paperSize="9" orientation="landscape" fitToWidth="1" fitToHeight="0"/>
  <headerFooter>
    <oddFooter>&amp;LFulla Ledger | Educational template&amp;RPage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18" customWidth="1"/>
    <col min="2" max="3" width="24" customWidth="1"/>
    <col min="4" max="5" width="75" customWidth="1"/>
    <col min="6" max="6" width="20" customWidth="1"/>
  </cols>
  <sheetData>
    <row r="1" ht="26" customHeight="1" spans="1:1" x14ac:dyDescent="0.25">
      <c r="A1" s="1" t="s">
        <v>44</v>
      </c>
    </row>
    <row r="3" ht="42" customHeight="1" spans="1:1" x14ac:dyDescent="0.25">
      <c r="A3" s="4" t="s">
        <v>45</v>
      </c>
    </row>
    <row r="5" ht="32" customHeight="1" spans="1:6" x14ac:dyDescent="0.25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</row>
    <row r="6" spans="1:6" x14ac:dyDescent="0.25">
      <c r="A6" s="10" t="str">
        <f>IF('Blank Assumptions'!B6="","",'Blank Assumptions'!B6+0)</f>
        <v/>
      </c>
      <c r="B6" s="7"/>
      <c r="C6" s="7"/>
      <c r="D6" s="6"/>
      <c r="E6" s="6"/>
      <c r="F6" s="9" t="str">
        <f>IF(AND(ISNUMBER(A6),ISNUMBER(B6),B6&gt;=0,ISNUMBER(C6),C6&gt;=0,D6&lt;&gt;"",E6&lt;&gt;""),"OK","CHECK")</f>
        <v>CHECK</v>
      </c>
    </row>
    <row r="7" spans="1:6" x14ac:dyDescent="0.25">
      <c r="A7" s="10" t="str">
        <f>IF('Blank Assumptions'!B6="","",'Blank Assumptions'!B6+7)</f>
        <v/>
      </c>
      <c r="B7" s="7"/>
      <c r="C7" s="7"/>
      <c r="D7" s="6"/>
      <c r="E7" s="6"/>
      <c r="F7" s="9" t="str">
        <f>IF(AND(ISNUMBER(A7),ISNUMBER(B7),B7&gt;=0,ISNUMBER(C7),C7&gt;=0,D7&lt;&gt;"",E7&lt;&gt;""),"OK","CHECK")</f>
        <v>CHECK</v>
      </c>
    </row>
    <row r="8" spans="1:6" x14ac:dyDescent="0.25">
      <c r="A8" s="10" t="str">
        <f>IF('Blank Assumptions'!B6="","",'Blank Assumptions'!B6+14)</f>
        <v/>
      </c>
      <c r="B8" s="7"/>
      <c r="C8" s="7"/>
      <c r="D8" s="6"/>
      <c r="E8" s="6"/>
      <c r="F8" s="9" t="str">
        <f>IF(AND(ISNUMBER(A8),ISNUMBER(B8),B8&gt;=0,ISNUMBER(C8),C8&gt;=0,D8&lt;&gt;"",E8&lt;&gt;""),"OK","CHECK")</f>
        <v>CHECK</v>
      </c>
    </row>
    <row r="9" spans="1:6" x14ac:dyDescent="0.25">
      <c r="A9" s="10" t="str">
        <f>IF('Blank Assumptions'!B6="","",'Blank Assumptions'!B6+21)</f>
        <v/>
      </c>
      <c r="B9" s="7"/>
      <c r="C9" s="7"/>
      <c r="D9" s="6"/>
      <c r="E9" s="6"/>
      <c r="F9" s="9" t="str">
        <f>IF(AND(ISNUMBER(A9),ISNUMBER(B9),B9&gt;=0,ISNUMBER(C9),C9&gt;=0,D9&lt;&gt;"",E9&lt;&gt;""),"OK","CHECK")</f>
        <v>CHECK</v>
      </c>
    </row>
    <row r="10" spans="1:6" x14ac:dyDescent="0.25">
      <c r="A10" s="10" t="str">
        <f>IF('Blank Assumptions'!B6="","",'Blank Assumptions'!B6+28)</f>
        <v/>
      </c>
      <c r="B10" s="7"/>
      <c r="C10" s="7"/>
      <c r="D10" s="6"/>
      <c r="E10" s="6"/>
      <c r="F10" s="9" t="str">
        <f>IF(AND(ISNUMBER(A10),ISNUMBER(B10),B10&gt;=0,ISNUMBER(C10),C10&gt;=0,D10&lt;&gt;"",E10&lt;&gt;""),"OK","CHECK")</f>
        <v>CHECK</v>
      </c>
    </row>
    <row r="11" spans="1:6" x14ac:dyDescent="0.25">
      <c r="A11" s="10" t="str">
        <f>IF('Blank Assumptions'!B6="","",'Blank Assumptions'!B6+35)</f>
        <v/>
      </c>
      <c r="B11" s="7"/>
      <c r="C11" s="7"/>
      <c r="D11" s="6"/>
      <c r="E11" s="6"/>
      <c r="F11" s="9" t="str">
        <f>IF(AND(ISNUMBER(A11),ISNUMBER(B11),B11&gt;=0,ISNUMBER(C11),C11&gt;=0,D11&lt;&gt;"",E11&lt;&gt;""),"OK","CHECK")</f>
        <v>CHECK</v>
      </c>
    </row>
    <row r="12" spans="1:6" x14ac:dyDescent="0.25">
      <c r="A12" s="10" t="str">
        <f>IF('Blank Assumptions'!B6="","",'Blank Assumptions'!B6+42)</f>
        <v/>
      </c>
      <c r="B12" s="7"/>
      <c r="C12" s="7"/>
      <c r="D12" s="6"/>
      <c r="E12" s="6"/>
      <c r="F12" s="9" t="str">
        <f>IF(AND(ISNUMBER(A12),ISNUMBER(B12),B12&gt;=0,ISNUMBER(C12),C12&gt;=0,D12&lt;&gt;"",E12&lt;&gt;""),"OK","CHECK")</f>
        <v>CHECK</v>
      </c>
    </row>
    <row r="13" spans="1:6" x14ac:dyDescent="0.25">
      <c r="A13" s="10" t="str">
        <f>IF('Blank Assumptions'!B6="","",'Blank Assumptions'!B6+49)</f>
        <v/>
      </c>
      <c r="B13" s="7"/>
      <c r="C13" s="7"/>
      <c r="D13" s="6"/>
      <c r="E13" s="6"/>
      <c r="F13" s="9" t="str">
        <f>IF(AND(ISNUMBER(A13),ISNUMBER(B13),B13&gt;=0,ISNUMBER(C13),C13&gt;=0,D13&lt;&gt;"",E13&lt;&gt;""),"OK","CHECK")</f>
        <v>CHECK</v>
      </c>
    </row>
    <row r="14" spans="1:6" x14ac:dyDescent="0.25">
      <c r="A14" s="10" t="str">
        <f>IF('Blank Assumptions'!B6="","",'Blank Assumptions'!B6+56)</f>
        <v/>
      </c>
      <c r="B14" s="7"/>
      <c r="C14" s="7"/>
      <c r="D14" s="6"/>
      <c r="E14" s="6"/>
      <c r="F14" s="9" t="str">
        <f>IF(AND(ISNUMBER(A14),ISNUMBER(B14),B14&gt;=0,ISNUMBER(C14),C14&gt;=0,D14&lt;&gt;"",E14&lt;&gt;""),"OK","CHECK")</f>
        <v>CHECK</v>
      </c>
    </row>
    <row r="15" spans="1:6" x14ac:dyDescent="0.25">
      <c r="A15" s="10" t="str">
        <f>IF('Blank Assumptions'!B6="","",'Blank Assumptions'!B6+63)</f>
        <v/>
      </c>
      <c r="B15" s="7"/>
      <c r="C15" s="7"/>
      <c r="D15" s="6"/>
      <c r="E15" s="6"/>
      <c r="F15" s="9" t="str">
        <f>IF(AND(ISNUMBER(A15),ISNUMBER(B15),B15&gt;=0,ISNUMBER(C15),C15&gt;=0,D15&lt;&gt;"",E15&lt;&gt;""),"OK","CHECK")</f>
        <v>CHECK</v>
      </c>
    </row>
    <row r="16" spans="1:6" x14ac:dyDescent="0.25">
      <c r="A16" s="10" t="str">
        <f>IF('Blank Assumptions'!B6="","",'Blank Assumptions'!B6+70)</f>
        <v/>
      </c>
      <c r="B16" s="7"/>
      <c r="C16" s="7"/>
      <c r="D16" s="6"/>
      <c r="E16" s="6"/>
      <c r="F16" s="9" t="str">
        <f>IF(AND(ISNUMBER(A16),ISNUMBER(B16),B16&gt;=0,ISNUMBER(C16),C16&gt;=0,D16&lt;&gt;"",E16&lt;&gt;""),"OK","CHECK")</f>
        <v>CHECK</v>
      </c>
    </row>
    <row r="17" spans="1:6" x14ac:dyDescent="0.25">
      <c r="A17" s="10" t="str">
        <f>IF('Blank Assumptions'!B6="","",'Blank Assumptions'!B6+77)</f>
        <v/>
      </c>
      <c r="B17" s="7"/>
      <c r="C17" s="7"/>
      <c r="D17" s="6"/>
      <c r="E17" s="6"/>
      <c r="F17" s="9" t="str">
        <f>IF(AND(ISNUMBER(A17),ISNUMBER(B17),B17&gt;=0,ISNUMBER(C17),C17&gt;=0,D17&lt;&gt;"",E17&lt;&gt;""),"OK","CHECK")</f>
        <v>CHECK</v>
      </c>
    </row>
    <row r="18" spans="1:6" x14ac:dyDescent="0.25">
      <c r="A18" s="10" t="str">
        <f>IF('Blank Assumptions'!B6="","",'Blank Assumptions'!B6+84)</f>
        <v/>
      </c>
      <c r="B18" s="7"/>
      <c r="C18" s="7"/>
      <c r="D18" s="6"/>
      <c r="E18" s="6"/>
      <c r="F18" s="9" t="str">
        <f>IF(AND(ISNUMBER(A18),ISNUMBER(B18),B18&gt;=0,ISNUMBER(C18),C18&gt;=0,D18&lt;&gt;"",E18&lt;&gt;""),"OK","CHECK")</f>
        <v>CHECK</v>
      </c>
    </row>
  </sheetData>
  <autoFilter ref="A5:F18"/>
  <dataValidations count="2">
    <dataValidation type="decimal" allowBlank="1" showErrorMessage="1" errorStyle="stop" error="Enter a number between 0 and 1000000000000." sqref="B10:C18">
      <formula1>0</formula1>
      <formula2>1000000000000</formula2>
    </dataValidation>
    <dataValidation type="decimal" allowBlank="1" showErrorMessage="1" errorStyle="stop" error="Enter a number between 0 and 1000000000000." sqref="B6:C18">
      <formula1>0</formula1>
      <formula2>1000000000000</formula2>
    </dataValidation>
  </dataValidations>
  <pageMargins left="0.35" right="0.35" top="0.5" bottom="0.5" header="0.2" footer="0.2"/>
  <pageSetup paperSize="9" orientation="landscape" fitToWidth="1" fitToHeight="0"/>
  <headerFooter>
    <oddFooter>&amp;LFulla Ledger | Educational template&amp;RPage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18" customWidth="1"/>
    <col min="2" max="2" width="22" customWidth="1"/>
    <col min="3" max="6" width="24" customWidth="1"/>
    <col min="7" max="7" width="30" customWidth="1"/>
  </cols>
  <sheetData>
    <row r="1" ht="26" customHeight="1" spans="1:1" x14ac:dyDescent="0.25">
      <c r="A1" s="1" t="s">
        <v>52</v>
      </c>
    </row>
    <row r="3" ht="42" customHeight="1" spans="1:1" x14ac:dyDescent="0.25">
      <c r="A3" s="4" t="s">
        <v>53</v>
      </c>
    </row>
    <row r="5" ht="32" customHeight="1" spans="1:7" x14ac:dyDescent="0.25">
      <c r="A5" s="2" t="s">
        <v>46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</row>
    <row r="6" spans="1:7" x14ac:dyDescent="0.25">
      <c r="A6" s="10" t="str">
        <f>IF('Blank Plan'!A6="","",'Blank Plan'!A6)</f>
        <v/>
      </c>
      <c r="B6" s="11">
        <f>SUM('Blank Assumptions'!B7)</f>
        <v>0</v>
      </c>
      <c r="C6" s="11">
        <f>ROUND('Blank Plan'!B6*'Blank Assumptions'!B9,2)</f>
        <v>0</v>
      </c>
      <c r="D6" s="11">
        <f>ROUND('Blank Plan'!C6*'Blank Assumptions'!B10,2)</f>
        <v>0</v>
      </c>
      <c r="E6" s="11">
        <f>C6-D6</f>
        <v>0</v>
      </c>
      <c r="F6" s="11">
        <f>B6+E6</f>
        <v>0</v>
      </c>
      <c r="G6" s="9" t="str">
        <f>IF(OR('Blank Plan'!F6&lt;&gt;"OK",NOT(ISNUMBER('Blank Assumptions'!B7))),"INPUTS NEEDED",IF(F6&lt;0,"NEGATIVE CASH",IF(F6&lt;'Blank Assumptions'!B8,"BELOW BUFFER","AT / ABOVE BUFFER")))</f>
        <v>INPUTS NEEDED</v>
      </c>
    </row>
    <row r="7" spans="1:7" x14ac:dyDescent="0.25">
      <c r="A7" s="10" t="str">
        <f>IF('Blank Plan'!A7="","",'Blank Plan'!A7)</f>
        <v/>
      </c>
      <c r="B7" s="11">
        <f>F6</f>
        <v>0</v>
      </c>
      <c r="C7" s="11">
        <f>ROUND('Blank Plan'!B7*'Blank Assumptions'!B9,2)</f>
        <v>0</v>
      </c>
      <c r="D7" s="11">
        <f>ROUND('Blank Plan'!C7*'Blank Assumptions'!B10,2)</f>
        <v>0</v>
      </c>
      <c r="E7" s="11">
        <f>C7-D7</f>
        <v>0</v>
      </c>
      <c r="F7" s="11">
        <f>B7+E7</f>
        <v>0</v>
      </c>
      <c r="G7" s="9" t="str">
        <f>IF(OR('Blank Plan'!F7&lt;&gt;"OK",NOT(ISNUMBER('Blank Assumptions'!B7))),"INPUTS NEEDED",IF(F7&lt;0,"NEGATIVE CASH",IF(F7&lt;'Blank Assumptions'!B8,"BELOW BUFFER","AT / ABOVE BUFFER")))</f>
        <v>INPUTS NEEDED</v>
      </c>
    </row>
    <row r="8" spans="1:7" x14ac:dyDescent="0.25">
      <c r="A8" s="10" t="str">
        <f>IF('Blank Plan'!A8="","",'Blank Plan'!A8)</f>
        <v/>
      </c>
      <c r="B8" s="11">
        <f>F7</f>
        <v>0</v>
      </c>
      <c r="C8" s="11">
        <f>ROUND('Blank Plan'!B8*'Blank Assumptions'!B9,2)</f>
        <v>0</v>
      </c>
      <c r="D8" s="11">
        <f>ROUND('Blank Plan'!C8*'Blank Assumptions'!B10,2)</f>
        <v>0</v>
      </c>
      <c r="E8" s="11">
        <f>C8-D8</f>
        <v>0</v>
      </c>
      <c r="F8" s="11">
        <f>B8+E8</f>
        <v>0</v>
      </c>
      <c r="G8" s="9" t="str">
        <f>IF(OR('Blank Plan'!F8&lt;&gt;"OK",NOT(ISNUMBER('Blank Assumptions'!B7))),"INPUTS NEEDED",IF(F8&lt;0,"NEGATIVE CASH",IF(F8&lt;'Blank Assumptions'!B8,"BELOW BUFFER","AT / ABOVE BUFFER")))</f>
        <v>INPUTS NEEDED</v>
      </c>
    </row>
    <row r="9" spans="1:7" x14ac:dyDescent="0.25">
      <c r="A9" s="10" t="str">
        <f>IF('Blank Plan'!A9="","",'Blank Plan'!A9)</f>
        <v/>
      </c>
      <c r="B9" s="11">
        <f>F8</f>
        <v>0</v>
      </c>
      <c r="C9" s="11">
        <f>ROUND('Blank Plan'!B9*'Blank Assumptions'!B9,2)</f>
        <v>0</v>
      </c>
      <c r="D9" s="11">
        <f>ROUND('Blank Plan'!C9*'Blank Assumptions'!B10,2)</f>
        <v>0</v>
      </c>
      <c r="E9" s="11">
        <f>C9-D9</f>
        <v>0</v>
      </c>
      <c r="F9" s="11">
        <f>B9+E9</f>
        <v>0</v>
      </c>
      <c r="G9" s="9" t="str">
        <f>IF(OR('Blank Plan'!F9&lt;&gt;"OK",NOT(ISNUMBER('Blank Assumptions'!B7))),"INPUTS NEEDED",IF(F9&lt;0,"NEGATIVE CASH",IF(F9&lt;'Blank Assumptions'!B8,"BELOW BUFFER","AT / ABOVE BUFFER")))</f>
        <v>INPUTS NEEDED</v>
      </c>
    </row>
    <row r="10" spans="1:7" x14ac:dyDescent="0.25">
      <c r="A10" s="10" t="str">
        <f>IF('Blank Plan'!A10="","",'Blank Plan'!A10)</f>
        <v/>
      </c>
      <c r="B10" s="11">
        <f>F9</f>
        <v>0</v>
      </c>
      <c r="C10" s="11">
        <f>ROUND('Blank Plan'!B10*'Blank Assumptions'!B9,2)</f>
        <v>0</v>
      </c>
      <c r="D10" s="11">
        <f>ROUND('Blank Plan'!C10*'Blank Assumptions'!B10,2)</f>
        <v>0</v>
      </c>
      <c r="E10" s="11">
        <f>C10-D10</f>
        <v>0</v>
      </c>
      <c r="F10" s="11">
        <f>B10+E10</f>
        <v>0</v>
      </c>
      <c r="G10" s="9" t="str">
        <f>IF(OR('Blank Plan'!F10&lt;&gt;"OK",NOT(ISNUMBER('Blank Assumptions'!B7))),"INPUTS NEEDED",IF(F10&lt;0,"NEGATIVE CASH",IF(F10&lt;'Blank Assumptions'!B8,"BELOW BUFFER","AT / ABOVE BUFFER")))</f>
        <v>INPUTS NEEDED</v>
      </c>
    </row>
    <row r="11" spans="1:7" x14ac:dyDescent="0.25">
      <c r="A11" s="10" t="str">
        <f>IF('Blank Plan'!A11="","",'Blank Plan'!A11)</f>
        <v/>
      </c>
      <c r="B11" s="11">
        <f>F10</f>
        <v>0</v>
      </c>
      <c r="C11" s="11">
        <f>ROUND('Blank Plan'!B11*'Blank Assumptions'!B9,2)</f>
        <v>0</v>
      </c>
      <c r="D11" s="11">
        <f>ROUND('Blank Plan'!C11*'Blank Assumptions'!B10,2)</f>
        <v>0</v>
      </c>
      <c r="E11" s="11">
        <f>C11-D11</f>
        <v>0</v>
      </c>
      <c r="F11" s="11">
        <f>B11+E11</f>
        <v>0</v>
      </c>
      <c r="G11" s="9" t="str">
        <f>IF(OR('Blank Plan'!F11&lt;&gt;"OK",NOT(ISNUMBER('Blank Assumptions'!B7))),"INPUTS NEEDED",IF(F11&lt;0,"NEGATIVE CASH",IF(F11&lt;'Blank Assumptions'!B8,"BELOW BUFFER","AT / ABOVE BUFFER")))</f>
        <v>INPUTS NEEDED</v>
      </c>
    </row>
    <row r="12" spans="1:7" x14ac:dyDescent="0.25">
      <c r="A12" s="10" t="str">
        <f>IF('Blank Plan'!A12="","",'Blank Plan'!A12)</f>
        <v/>
      </c>
      <c r="B12" s="11">
        <f>F11</f>
        <v>0</v>
      </c>
      <c r="C12" s="11">
        <f>ROUND('Blank Plan'!B12*'Blank Assumptions'!B9,2)</f>
        <v>0</v>
      </c>
      <c r="D12" s="11">
        <f>ROUND('Blank Plan'!C12*'Blank Assumptions'!B10,2)</f>
        <v>0</v>
      </c>
      <c r="E12" s="11">
        <f>C12-D12</f>
        <v>0</v>
      </c>
      <c r="F12" s="11">
        <f>B12+E12</f>
        <v>0</v>
      </c>
      <c r="G12" s="9" t="str">
        <f>IF(OR('Blank Plan'!F12&lt;&gt;"OK",NOT(ISNUMBER('Blank Assumptions'!B7))),"INPUTS NEEDED",IF(F12&lt;0,"NEGATIVE CASH",IF(F12&lt;'Blank Assumptions'!B8,"BELOW BUFFER","AT / ABOVE BUFFER")))</f>
        <v>INPUTS NEEDED</v>
      </c>
    </row>
    <row r="13" spans="1:7" x14ac:dyDescent="0.25">
      <c r="A13" s="10" t="str">
        <f>IF('Blank Plan'!A13="","",'Blank Plan'!A13)</f>
        <v/>
      </c>
      <c r="B13" s="11">
        <f>F12</f>
        <v>0</v>
      </c>
      <c r="C13" s="11">
        <f>ROUND('Blank Plan'!B13*'Blank Assumptions'!B9,2)</f>
        <v>0</v>
      </c>
      <c r="D13" s="11">
        <f>ROUND('Blank Plan'!C13*'Blank Assumptions'!B10,2)</f>
        <v>0</v>
      </c>
      <c r="E13" s="11">
        <f>C13-D13</f>
        <v>0</v>
      </c>
      <c r="F13" s="11">
        <f>B13+E13</f>
        <v>0</v>
      </c>
      <c r="G13" s="9" t="str">
        <f>IF(OR('Blank Plan'!F13&lt;&gt;"OK",NOT(ISNUMBER('Blank Assumptions'!B7))),"INPUTS NEEDED",IF(F13&lt;0,"NEGATIVE CASH",IF(F13&lt;'Blank Assumptions'!B8,"BELOW BUFFER","AT / ABOVE BUFFER")))</f>
        <v>INPUTS NEEDED</v>
      </c>
    </row>
    <row r="14" spans="1:7" x14ac:dyDescent="0.25">
      <c r="A14" s="10" t="str">
        <f>IF('Blank Plan'!A14="","",'Blank Plan'!A14)</f>
        <v/>
      </c>
      <c r="B14" s="11">
        <f>F13</f>
        <v>0</v>
      </c>
      <c r="C14" s="11">
        <f>ROUND('Blank Plan'!B14*'Blank Assumptions'!B9,2)</f>
        <v>0</v>
      </c>
      <c r="D14" s="11">
        <f>ROUND('Blank Plan'!C14*'Blank Assumptions'!B10,2)</f>
        <v>0</v>
      </c>
      <c r="E14" s="11">
        <f>C14-D14</f>
        <v>0</v>
      </c>
      <c r="F14" s="11">
        <f>B14+E14</f>
        <v>0</v>
      </c>
      <c r="G14" s="9" t="str">
        <f>IF(OR('Blank Plan'!F14&lt;&gt;"OK",NOT(ISNUMBER('Blank Assumptions'!B7))),"INPUTS NEEDED",IF(F14&lt;0,"NEGATIVE CASH",IF(F14&lt;'Blank Assumptions'!B8,"BELOW BUFFER","AT / ABOVE BUFFER")))</f>
        <v>INPUTS NEEDED</v>
      </c>
    </row>
    <row r="15" spans="1:7" x14ac:dyDescent="0.25">
      <c r="A15" s="10" t="str">
        <f>IF('Blank Plan'!A15="","",'Blank Plan'!A15)</f>
        <v/>
      </c>
      <c r="B15" s="11">
        <f>F14</f>
        <v>0</v>
      </c>
      <c r="C15" s="11">
        <f>ROUND('Blank Plan'!B15*'Blank Assumptions'!B9,2)</f>
        <v>0</v>
      </c>
      <c r="D15" s="11">
        <f>ROUND('Blank Plan'!C15*'Blank Assumptions'!B10,2)</f>
        <v>0</v>
      </c>
      <c r="E15" s="11">
        <f>C15-D15</f>
        <v>0</v>
      </c>
      <c r="F15" s="11">
        <f>B15+E15</f>
        <v>0</v>
      </c>
      <c r="G15" s="9" t="str">
        <f>IF(OR('Blank Plan'!F15&lt;&gt;"OK",NOT(ISNUMBER('Blank Assumptions'!B7))),"INPUTS NEEDED",IF(F15&lt;0,"NEGATIVE CASH",IF(F15&lt;'Blank Assumptions'!B8,"BELOW BUFFER","AT / ABOVE BUFFER")))</f>
        <v>INPUTS NEEDED</v>
      </c>
    </row>
    <row r="16" spans="1:7" x14ac:dyDescent="0.25">
      <c r="A16" s="10" t="str">
        <f>IF('Blank Plan'!A16="","",'Blank Plan'!A16)</f>
        <v/>
      </c>
      <c r="B16" s="11">
        <f>F15</f>
        <v>0</v>
      </c>
      <c r="C16" s="11">
        <f>ROUND('Blank Plan'!B16*'Blank Assumptions'!B9,2)</f>
        <v>0</v>
      </c>
      <c r="D16" s="11">
        <f>ROUND('Blank Plan'!C16*'Blank Assumptions'!B10,2)</f>
        <v>0</v>
      </c>
      <c r="E16" s="11">
        <f>C16-D16</f>
        <v>0</v>
      </c>
      <c r="F16" s="11">
        <f>B16+E16</f>
        <v>0</v>
      </c>
      <c r="G16" s="9" t="str">
        <f>IF(OR('Blank Plan'!F16&lt;&gt;"OK",NOT(ISNUMBER('Blank Assumptions'!B7))),"INPUTS NEEDED",IF(F16&lt;0,"NEGATIVE CASH",IF(F16&lt;'Blank Assumptions'!B8,"BELOW BUFFER","AT / ABOVE BUFFER")))</f>
        <v>INPUTS NEEDED</v>
      </c>
    </row>
    <row r="17" spans="1:7" x14ac:dyDescent="0.25">
      <c r="A17" s="10" t="str">
        <f>IF('Blank Plan'!A17="","",'Blank Plan'!A17)</f>
        <v/>
      </c>
      <c r="B17" s="11">
        <f>F16</f>
        <v>0</v>
      </c>
      <c r="C17" s="11">
        <f>ROUND('Blank Plan'!B17*'Blank Assumptions'!B9,2)</f>
        <v>0</v>
      </c>
      <c r="D17" s="11">
        <f>ROUND('Blank Plan'!C17*'Blank Assumptions'!B10,2)</f>
        <v>0</v>
      </c>
      <c r="E17" s="11">
        <f>C17-D17</f>
        <v>0</v>
      </c>
      <c r="F17" s="11">
        <f>B17+E17</f>
        <v>0</v>
      </c>
      <c r="G17" s="9" t="str">
        <f>IF(OR('Blank Plan'!F17&lt;&gt;"OK",NOT(ISNUMBER('Blank Assumptions'!B7))),"INPUTS NEEDED",IF(F17&lt;0,"NEGATIVE CASH",IF(F17&lt;'Blank Assumptions'!B8,"BELOW BUFFER","AT / ABOVE BUFFER")))</f>
        <v>INPUTS NEEDED</v>
      </c>
    </row>
    <row r="18" spans="1:7" x14ac:dyDescent="0.25">
      <c r="A18" s="10" t="str">
        <f>IF('Blank Plan'!A18="","",'Blank Plan'!A18)</f>
        <v/>
      </c>
      <c r="B18" s="11">
        <f>F17</f>
        <v>0</v>
      </c>
      <c r="C18" s="11">
        <f>ROUND('Blank Plan'!B18*'Blank Assumptions'!B9,2)</f>
        <v>0</v>
      </c>
      <c r="D18" s="11">
        <f>ROUND('Blank Plan'!C18*'Blank Assumptions'!B10,2)</f>
        <v>0</v>
      </c>
      <c r="E18" s="11">
        <f>C18-D18</f>
        <v>0</v>
      </c>
      <c r="F18" s="11">
        <f>B18+E18</f>
        <v>0</v>
      </c>
      <c r="G18" s="9" t="str">
        <f>IF(OR('Blank Plan'!F18&lt;&gt;"OK",NOT(ISNUMBER('Blank Assumptions'!B7))),"INPUTS NEEDED",IF(F18&lt;0,"NEGATIVE CASH",IF(F18&lt;'Blank Assumptions'!B8,"BELOW BUFFER","AT / ABOVE BUFFER")))</f>
        <v>INPUTS NEEDED</v>
      </c>
    </row>
    <row r="21" spans="1:2" x14ac:dyDescent="0.25">
      <c r="A21" t="s">
        <v>60</v>
      </c>
      <c r="B21" s="11">
        <f>MIN(F6:F18)</f>
        <v>0</v>
      </c>
    </row>
    <row r="22" spans="1:2" x14ac:dyDescent="0.25">
      <c r="A22" t="s">
        <v>61</v>
      </c>
      <c r="B22" s="12">
        <f>COUNTIF(F6:F18,"&lt;0")</f>
        <v>0</v>
      </c>
    </row>
    <row r="23" spans="1:2" x14ac:dyDescent="0.25">
      <c r="A23" t="s">
        <v>62</v>
      </c>
      <c r="B23" s="11">
        <f>F18</f>
        <v>0</v>
      </c>
    </row>
    <row r="24" spans="1:2" x14ac:dyDescent="0.25">
      <c r="A24" t="s">
        <v>63</v>
      </c>
      <c r="B24" s="9" t="str">
        <f>'Blank Assumptions'!B17</f>
        <v>ACTION REQUIRED</v>
      </c>
    </row>
  </sheetData>
  <pageMargins left="0.35" right="0.35" top="0.5" bottom="0.5" header="0.2" footer="0.2"/>
  <pageSetup paperSize="9" orientation="landscape" fitToWidth="1" fitToHeight="0"/>
  <headerFooter>
    <oddFooter>&amp;LFulla Ledger | Educational template&amp;RPage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18" customWidth="1"/>
    <col min="2" max="2" width="22" customWidth="1"/>
    <col min="3" max="6" width="24" customWidth="1"/>
    <col min="7" max="7" width="30" customWidth="1"/>
  </cols>
  <sheetData>
    <row r="1" ht="26" customHeight="1" spans="1:1" x14ac:dyDescent="0.25">
      <c r="A1" s="1" t="s">
        <v>64</v>
      </c>
    </row>
    <row r="3" ht="42" customHeight="1" spans="1:1" x14ac:dyDescent="0.25">
      <c r="A3" s="4" t="s">
        <v>65</v>
      </c>
    </row>
    <row r="5" ht="32" customHeight="1" spans="1:7" x14ac:dyDescent="0.25">
      <c r="A5" s="2" t="s">
        <v>46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</row>
    <row r="6" spans="1:7" x14ac:dyDescent="0.25">
      <c r="A6" s="10" t="str">
        <f>IF('Blank Plan'!A6="","",'Blank Plan'!A6)</f>
        <v/>
      </c>
      <c r="B6" s="11">
        <f>SUM('Blank Assumptions'!B7)</f>
        <v>0</v>
      </c>
      <c r="C6" s="11">
        <f>ROUND('Blank Plan'!B6*'Blank Assumptions'!B11,2)</f>
        <v>0</v>
      </c>
      <c r="D6" s="11">
        <f>ROUND('Blank Plan'!C6*'Blank Assumptions'!B12,2)</f>
        <v>0</v>
      </c>
      <c r="E6" s="11">
        <f>C6-D6</f>
        <v>0</v>
      </c>
      <c r="F6" s="11">
        <f>B6+E6</f>
        <v>0</v>
      </c>
      <c r="G6" s="9" t="str">
        <f>IF(OR('Blank Plan'!F6&lt;&gt;"OK",NOT(ISNUMBER('Blank Assumptions'!B7))),"INPUTS NEEDED",IF(F6&lt;0,"NEGATIVE CASH",IF(F6&lt;'Blank Assumptions'!B8,"BELOW BUFFER","AT / ABOVE BUFFER")))</f>
        <v>INPUTS NEEDED</v>
      </c>
    </row>
    <row r="7" spans="1:7" x14ac:dyDescent="0.25">
      <c r="A7" s="10" t="str">
        <f>IF('Blank Plan'!A7="","",'Blank Plan'!A7)</f>
        <v/>
      </c>
      <c r="B7" s="11">
        <f>F6</f>
        <v>0</v>
      </c>
      <c r="C7" s="11">
        <f>ROUND('Blank Plan'!B7*'Blank Assumptions'!B11,2)</f>
        <v>0</v>
      </c>
      <c r="D7" s="11">
        <f>ROUND('Blank Plan'!C7*'Blank Assumptions'!B12,2)</f>
        <v>0</v>
      </c>
      <c r="E7" s="11">
        <f>C7-D7</f>
        <v>0</v>
      </c>
      <c r="F7" s="11">
        <f>B7+E7</f>
        <v>0</v>
      </c>
      <c r="G7" s="9" t="str">
        <f>IF(OR('Blank Plan'!F7&lt;&gt;"OK",NOT(ISNUMBER('Blank Assumptions'!B7))),"INPUTS NEEDED",IF(F7&lt;0,"NEGATIVE CASH",IF(F7&lt;'Blank Assumptions'!B8,"BELOW BUFFER","AT / ABOVE BUFFER")))</f>
        <v>INPUTS NEEDED</v>
      </c>
    </row>
    <row r="8" spans="1:7" x14ac:dyDescent="0.25">
      <c r="A8" s="10" t="str">
        <f>IF('Blank Plan'!A8="","",'Blank Plan'!A8)</f>
        <v/>
      </c>
      <c r="B8" s="11">
        <f>F7</f>
        <v>0</v>
      </c>
      <c r="C8" s="11">
        <f>ROUND('Blank Plan'!B8*'Blank Assumptions'!B11,2)</f>
        <v>0</v>
      </c>
      <c r="D8" s="11">
        <f>ROUND('Blank Plan'!C8*'Blank Assumptions'!B12,2)</f>
        <v>0</v>
      </c>
      <c r="E8" s="11">
        <f>C8-D8</f>
        <v>0</v>
      </c>
      <c r="F8" s="11">
        <f>B8+E8</f>
        <v>0</v>
      </c>
      <c r="G8" s="9" t="str">
        <f>IF(OR('Blank Plan'!F8&lt;&gt;"OK",NOT(ISNUMBER('Blank Assumptions'!B7))),"INPUTS NEEDED",IF(F8&lt;0,"NEGATIVE CASH",IF(F8&lt;'Blank Assumptions'!B8,"BELOW BUFFER","AT / ABOVE BUFFER")))</f>
        <v>INPUTS NEEDED</v>
      </c>
    </row>
    <row r="9" spans="1:7" x14ac:dyDescent="0.25">
      <c r="A9" s="10" t="str">
        <f>IF('Blank Plan'!A9="","",'Blank Plan'!A9)</f>
        <v/>
      </c>
      <c r="B9" s="11">
        <f>F8</f>
        <v>0</v>
      </c>
      <c r="C9" s="11">
        <f>ROUND('Blank Plan'!B9*'Blank Assumptions'!B11,2)</f>
        <v>0</v>
      </c>
      <c r="D9" s="11">
        <f>ROUND('Blank Plan'!C9*'Blank Assumptions'!B12,2)</f>
        <v>0</v>
      </c>
      <c r="E9" s="11">
        <f>C9-D9</f>
        <v>0</v>
      </c>
      <c r="F9" s="11">
        <f>B9+E9</f>
        <v>0</v>
      </c>
      <c r="G9" s="9" t="str">
        <f>IF(OR('Blank Plan'!F9&lt;&gt;"OK",NOT(ISNUMBER('Blank Assumptions'!B7))),"INPUTS NEEDED",IF(F9&lt;0,"NEGATIVE CASH",IF(F9&lt;'Blank Assumptions'!B8,"BELOW BUFFER","AT / ABOVE BUFFER")))</f>
        <v>INPUTS NEEDED</v>
      </c>
    </row>
    <row r="10" spans="1:7" x14ac:dyDescent="0.25">
      <c r="A10" s="10" t="str">
        <f>IF('Blank Plan'!A10="","",'Blank Plan'!A10)</f>
        <v/>
      </c>
      <c r="B10" s="11">
        <f>F9</f>
        <v>0</v>
      </c>
      <c r="C10" s="11">
        <f>ROUND('Blank Plan'!B10*'Blank Assumptions'!B11,2)</f>
        <v>0</v>
      </c>
      <c r="D10" s="11">
        <f>ROUND('Blank Plan'!C10*'Blank Assumptions'!B12,2)</f>
        <v>0</v>
      </c>
      <c r="E10" s="11">
        <f>C10-D10</f>
        <v>0</v>
      </c>
      <c r="F10" s="11">
        <f>B10+E10</f>
        <v>0</v>
      </c>
      <c r="G10" s="9" t="str">
        <f>IF(OR('Blank Plan'!F10&lt;&gt;"OK",NOT(ISNUMBER('Blank Assumptions'!B7))),"INPUTS NEEDED",IF(F10&lt;0,"NEGATIVE CASH",IF(F10&lt;'Blank Assumptions'!B8,"BELOW BUFFER","AT / ABOVE BUFFER")))</f>
        <v>INPUTS NEEDED</v>
      </c>
    </row>
    <row r="11" spans="1:7" x14ac:dyDescent="0.25">
      <c r="A11" s="10" t="str">
        <f>IF('Blank Plan'!A11="","",'Blank Plan'!A11)</f>
        <v/>
      </c>
      <c r="B11" s="11">
        <f>F10</f>
        <v>0</v>
      </c>
      <c r="C11" s="11">
        <f>ROUND('Blank Plan'!B11*'Blank Assumptions'!B11,2)</f>
        <v>0</v>
      </c>
      <c r="D11" s="11">
        <f>ROUND('Blank Plan'!C11*'Blank Assumptions'!B12,2)</f>
        <v>0</v>
      </c>
      <c r="E11" s="11">
        <f>C11-D11</f>
        <v>0</v>
      </c>
      <c r="F11" s="11">
        <f>B11+E11</f>
        <v>0</v>
      </c>
      <c r="G11" s="9" t="str">
        <f>IF(OR('Blank Plan'!F11&lt;&gt;"OK",NOT(ISNUMBER('Blank Assumptions'!B7))),"INPUTS NEEDED",IF(F11&lt;0,"NEGATIVE CASH",IF(F11&lt;'Blank Assumptions'!B8,"BELOW BUFFER","AT / ABOVE BUFFER")))</f>
        <v>INPUTS NEEDED</v>
      </c>
    </row>
    <row r="12" spans="1:7" x14ac:dyDescent="0.25">
      <c r="A12" s="10" t="str">
        <f>IF('Blank Plan'!A12="","",'Blank Plan'!A12)</f>
        <v/>
      </c>
      <c r="B12" s="11">
        <f>F11</f>
        <v>0</v>
      </c>
      <c r="C12" s="11">
        <f>ROUND('Blank Plan'!B12*'Blank Assumptions'!B11,2)</f>
        <v>0</v>
      </c>
      <c r="D12" s="11">
        <f>ROUND('Blank Plan'!C12*'Blank Assumptions'!B12,2)</f>
        <v>0</v>
      </c>
      <c r="E12" s="11">
        <f>C12-D12</f>
        <v>0</v>
      </c>
      <c r="F12" s="11">
        <f>B12+E12</f>
        <v>0</v>
      </c>
      <c r="G12" s="9" t="str">
        <f>IF(OR('Blank Plan'!F12&lt;&gt;"OK",NOT(ISNUMBER('Blank Assumptions'!B7))),"INPUTS NEEDED",IF(F12&lt;0,"NEGATIVE CASH",IF(F12&lt;'Blank Assumptions'!B8,"BELOW BUFFER","AT / ABOVE BUFFER")))</f>
        <v>INPUTS NEEDED</v>
      </c>
    </row>
    <row r="13" spans="1:7" x14ac:dyDescent="0.25">
      <c r="A13" s="10" t="str">
        <f>IF('Blank Plan'!A13="","",'Blank Plan'!A13)</f>
        <v/>
      </c>
      <c r="B13" s="11">
        <f>F12</f>
        <v>0</v>
      </c>
      <c r="C13" s="11">
        <f>ROUND('Blank Plan'!B13*'Blank Assumptions'!B11,2)</f>
        <v>0</v>
      </c>
      <c r="D13" s="11">
        <f>ROUND('Blank Plan'!C13*'Blank Assumptions'!B12,2)</f>
        <v>0</v>
      </c>
      <c r="E13" s="11">
        <f>C13-D13</f>
        <v>0</v>
      </c>
      <c r="F13" s="11">
        <f>B13+E13</f>
        <v>0</v>
      </c>
      <c r="G13" s="9" t="str">
        <f>IF(OR('Blank Plan'!F13&lt;&gt;"OK",NOT(ISNUMBER('Blank Assumptions'!B7))),"INPUTS NEEDED",IF(F13&lt;0,"NEGATIVE CASH",IF(F13&lt;'Blank Assumptions'!B8,"BELOW BUFFER","AT / ABOVE BUFFER")))</f>
        <v>INPUTS NEEDED</v>
      </c>
    </row>
    <row r="14" spans="1:7" x14ac:dyDescent="0.25">
      <c r="A14" s="10" t="str">
        <f>IF('Blank Plan'!A14="","",'Blank Plan'!A14)</f>
        <v/>
      </c>
      <c r="B14" s="11">
        <f>F13</f>
        <v>0</v>
      </c>
      <c r="C14" s="11">
        <f>ROUND('Blank Plan'!B14*'Blank Assumptions'!B11,2)</f>
        <v>0</v>
      </c>
      <c r="D14" s="11">
        <f>ROUND('Blank Plan'!C14*'Blank Assumptions'!B12,2)</f>
        <v>0</v>
      </c>
      <c r="E14" s="11">
        <f>C14-D14</f>
        <v>0</v>
      </c>
      <c r="F14" s="11">
        <f>B14+E14</f>
        <v>0</v>
      </c>
      <c r="G14" s="9" t="str">
        <f>IF(OR('Blank Plan'!F14&lt;&gt;"OK",NOT(ISNUMBER('Blank Assumptions'!B7))),"INPUTS NEEDED",IF(F14&lt;0,"NEGATIVE CASH",IF(F14&lt;'Blank Assumptions'!B8,"BELOW BUFFER","AT / ABOVE BUFFER")))</f>
        <v>INPUTS NEEDED</v>
      </c>
    </row>
    <row r="15" spans="1:7" x14ac:dyDescent="0.25">
      <c r="A15" s="10" t="str">
        <f>IF('Blank Plan'!A15="","",'Blank Plan'!A15)</f>
        <v/>
      </c>
      <c r="B15" s="11">
        <f>F14</f>
        <v>0</v>
      </c>
      <c r="C15" s="11">
        <f>ROUND('Blank Plan'!B15*'Blank Assumptions'!B11,2)</f>
        <v>0</v>
      </c>
      <c r="D15" s="11">
        <f>ROUND('Blank Plan'!C15*'Blank Assumptions'!B12,2)</f>
        <v>0</v>
      </c>
      <c r="E15" s="11">
        <f>C15-D15</f>
        <v>0</v>
      </c>
      <c r="F15" s="11">
        <f>B15+E15</f>
        <v>0</v>
      </c>
      <c r="G15" s="9" t="str">
        <f>IF(OR('Blank Plan'!F15&lt;&gt;"OK",NOT(ISNUMBER('Blank Assumptions'!B7))),"INPUTS NEEDED",IF(F15&lt;0,"NEGATIVE CASH",IF(F15&lt;'Blank Assumptions'!B8,"BELOW BUFFER","AT / ABOVE BUFFER")))</f>
        <v>INPUTS NEEDED</v>
      </c>
    </row>
    <row r="16" spans="1:7" x14ac:dyDescent="0.25">
      <c r="A16" s="10" t="str">
        <f>IF('Blank Plan'!A16="","",'Blank Plan'!A16)</f>
        <v/>
      </c>
      <c r="B16" s="11">
        <f>F15</f>
        <v>0</v>
      </c>
      <c r="C16" s="11">
        <f>ROUND('Blank Plan'!B16*'Blank Assumptions'!B11,2)</f>
        <v>0</v>
      </c>
      <c r="D16" s="11">
        <f>ROUND('Blank Plan'!C16*'Blank Assumptions'!B12,2)</f>
        <v>0</v>
      </c>
      <c r="E16" s="11">
        <f>C16-D16</f>
        <v>0</v>
      </c>
      <c r="F16" s="11">
        <f>B16+E16</f>
        <v>0</v>
      </c>
      <c r="G16" s="9" t="str">
        <f>IF(OR('Blank Plan'!F16&lt;&gt;"OK",NOT(ISNUMBER('Blank Assumptions'!B7))),"INPUTS NEEDED",IF(F16&lt;0,"NEGATIVE CASH",IF(F16&lt;'Blank Assumptions'!B8,"BELOW BUFFER","AT / ABOVE BUFFER")))</f>
        <v>INPUTS NEEDED</v>
      </c>
    </row>
    <row r="17" spans="1:7" x14ac:dyDescent="0.25">
      <c r="A17" s="10" t="str">
        <f>IF('Blank Plan'!A17="","",'Blank Plan'!A17)</f>
        <v/>
      </c>
      <c r="B17" s="11">
        <f>F16</f>
        <v>0</v>
      </c>
      <c r="C17" s="11">
        <f>ROUND('Blank Plan'!B17*'Blank Assumptions'!B11,2)</f>
        <v>0</v>
      </c>
      <c r="D17" s="11">
        <f>ROUND('Blank Plan'!C17*'Blank Assumptions'!B12,2)</f>
        <v>0</v>
      </c>
      <c r="E17" s="11">
        <f>C17-D17</f>
        <v>0</v>
      </c>
      <c r="F17" s="11">
        <f>B17+E17</f>
        <v>0</v>
      </c>
      <c r="G17" s="9" t="str">
        <f>IF(OR('Blank Plan'!F17&lt;&gt;"OK",NOT(ISNUMBER('Blank Assumptions'!B7))),"INPUTS NEEDED",IF(F17&lt;0,"NEGATIVE CASH",IF(F17&lt;'Blank Assumptions'!B8,"BELOW BUFFER","AT / ABOVE BUFFER")))</f>
        <v>INPUTS NEEDED</v>
      </c>
    </row>
    <row r="18" spans="1:7" x14ac:dyDescent="0.25">
      <c r="A18" s="10" t="str">
        <f>IF('Blank Plan'!A18="","",'Blank Plan'!A18)</f>
        <v/>
      </c>
      <c r="B18" s="11">
        <f>F17</f>
        <v>0</v>
      </c>
      <c r="C18" s="11">
        <f>ROUND('Blank Plan'!B18*'Blank Assumptions'!B11,2)</f>
        <v>0</v>
      </c>
      <c r="D18" s="11">
        <f>ROUND('Blank Plan'!C18*'Blank Assumptions'!B12,2)</f>
        <v>0</v>
      </c>
      <c r="E18" s="11">
        <f>C18-D18</f>
        <v>0</v>
      </c>
      <c r="F18" s="11">
        <f>B18+E18</f>
        <v>0</v>
      </c>
      <c r="G18" s="9" t="str">
        <f>IF(OR('Blank Plan'!F18&lt;&gt;"OK",NOT(ISNUMBER('Blank Assumptions'!B7))),"INPUTS NEEDED",IF(F18&lt;0,"NEGATIVE CASH",IF(F18&lt;'Blank Assumptions'!B8,"BELOW BUFFER","AT / ABOVE BUFFER")))</f>
        <v>INPUTS NEEDED</v>
      </c>
    </row>
    <row r="21" spans="1:2" x14ac:dyDescent="0.25">
      <c r="A21" t="s">
        <v>60</v>
      </c>
      <c r="B21" s="11">
        <f>MIN(F6:F18)</f>
        <v>0</v>
      </c>
    </row>
    <row r="22" spans="1:2" x14ac:dyDescent="0.25">
      <c r="A22" t="s">
        <v>61</v>
      </c>
      <c r="B22" s="12">
        <f>COUNTIF(F6:F18,"&lt;0")</f>
        <v>0</v>
      </c>
    </row>
    <row r="23" spans="1:2" x14ac:dyDescent="0.25">
      <c r="A23" t="s">
        <v>62</v>
      </c>
      <c r="B23" s="11">
        <f>F18</f>
        <v>0</v>
      </c>
    </row>
    <row r="24" spans="1:2" x14ac:dyDescent="0.25">
      <c r="A24" t="s">
        <v>63</v>
      </c>
      <c r="B24" s="9" t="str">
        <f>'Blank Assumptions'!B17</f>
        <v>ACTION REQUIRED</v>
      </c>
    </row>
  </sheetData>
  <pageMargins left="0.35" right="0.35" top="0.5" bottom="0.5" header="0.2" footer="0.2"/>
  <pageSetup paperSize="9" orientation="landscape" fitToWidth="1" fitToHeight="0"/>
  <headerFooter>
    <oddFooter>&amp;LFulla Ledger | Educational template&amp;RPage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40" customWidth="1"/>
    <col min="2" max="2" width="28" customWidth="1"/>
    <col min="3" max="3" width="100" customWidth="1"/>
  </cols>
  <sheetData>
    <row r="1" ht="26" customHeight="1" spans="1:1" x14ac:dyDescent="0.25">
      <c r="A1" s="1" t="s">
        <v>66</v>
      </c>
    </row>
    <row r="3" ht="42" customHeight="1" spans="1:1" x14ac:dyDescent="0.25">
      <c r="A3" s="4" t="s">
        <v>23</v>
      </c>
    </row>
    <row r="5" ht="32" customHeight="1" spans="1:3" x14ac:dyDescent="0.25">
      <c r="A5" s="2" t="s">
        <v>24</v>
      </c>
      <c r="B5" s="2" t="s">
        <v>25</v>
      </c>
      <c r="C5" s="2" t="s">
        <v>26</v>
      </c>
    </row>
    <row r="6" spans="1:3" x14ac:dyDescent="0.25">
      <c r="A6" t="s">
        <v>27</v>
      </c>
      <c r="B6" s="5">
        <v>46328</v>
      </c>
      <c r="C6" s="6" t="s">
        <v>67</v>
      </c>
    </row>
    <row r="7" spans="1:3" x14ac:dyDescent="0.25">
      <c r="A7" t="s">
        <v>28</v>
      </c>
      <c r="B7" s="7">
        <v>3500</v>
      </c>
      <c r="C7" s="6" t="s">
        <v>68</v>
      </c>
    </row>
    <row r="8" spans="1:3" x14ac:dyDescent="0.25">
      <c r="A8" t="s">
        <v>29</v>
      </c>
      <c r="B8" s="7">
        <v>500</v>
      </c>
      <c r="C8" s="6" t="s">
        <v>69</v>
      </c>
    </row>
    <row r="9" spans="1:3" x14ac:dyDescent="0.25">
      <c r="A9" t="s">
        <v>30</v>
      </c>
      <c r="B9" s="8">
        <v>1</v>
      </c>
      <c r="C9" s="6" t="s">
        <v>31</v>
      </c>
    </row>
    <row r="10" spans="1:3" x14ac:dyDescent="0.25">
      <c r="A10" t="s">
        <v>32</v>
      </c>
      <c r="B10" s="8">
        <v>1</v>
      </c>
      <c r="C10" s="6" t="s">
        <v>33</v>
      </c>
    </row>
    <row r="11" spans="1:3" x14ac:dyDescent="0.25">
      <c r="A11" t="s">
        <v>34</v>
      </c>
      <c r="B11" s="8">
        <v>0.5</v>
      </c>
      <c r="C11" s="6" t="s">
        <v>70</v>
      </c>
    </row>
    <row r="12" spans="1:3" x14ac:dyDescent="0.25">
      <c r="A12" t="s">
        <v>36</v>
      </c>
      <c r="B12" s="8">
        <v>1.1</v>
      </c>
      <c r="C12" s="6" t="s">
        <v>71</v>
      </c>
    </row>
    <row r="13" spans="1:3" x14ac:dyDescent="0.25">
      <c r="A13" t="s">
        <v>38</v>
      </c>
      <c r="B13" s="6" t="s">
        <v>72</v>
      </c>
      <c r="C13" s="6"/>
    </row>
    <row r="14" spans="1:3" x14ac:dyDescent="0.25">
      <c r="A14" t="s">
        <v>39</v>
      </c>
      <c r="B14" s="5">
        <v>46327</v>
      </c>
      <c r="C14" s="6"/>
    </row>
    <row r="15" spans="1:3" x14ac:dyDescent="0.25">
      <c r="A15" t="s">
        <v>40</v>
      </c>
      <c r="B15" s="6" t="s">
        <v>73</v>
      </c>
      <c r="C15" s="6"/>
    </row>
    <row r="16" spans="1:3" x14ac:dyDescent="0.25">
      <c r="A16" t="s">
        <v>41</v>
      </c>
      <c r="B16" s="5">
        <v>46327</v>
      </c>
      <c r="C16" s="6"/>
    </row>
    <row r="17" spans="1:3" x14ac:dyDescent="0.25">
      <c r="A17" t="s">
        <v>42</v>
      </c>
      <c r="B17" s="9" t="str">
        <f>IF(AND(ISNUMBER(B6),ISNUMBER(B7),ISNUMBER(B8),B8&gt;=0,COUNT(B9:B12)=4,MIN(B9:B12)&gt;=0,MAX(B9:B12)&lt;=10,C7&lt;&gt;"",C11&lt;&gt;"",C12&lt;&gt;"",B13&lt;&gt;"",ISNUMBER(B14),B15&lt;&gt;"",ISNUMBER(B16),COUNTIF('Example Plan'!F6:F18,"CHECK")=0),"REVIEW RECORDED","ACTION REQUIRED")</f>
        <v>REVIEW RECORDED</v>
      </c>
      <c r="C17" s="6" t="s">
        <v>43</v>
      </c>
    </row>
  </sheetData>
  <dataValidations count="7">
    <dataValidation type="decimal" allowBlank="1" showErrorMessage="1" errorStyle="stop" error="Enter a number between 0 and 10." sqref="B10:B12">
      <formula1>0</formula1>
      <formula2>10</formula2>
    </dataValidation>
    <dataValidation type="date" allowBlank="1" showErrorMessage="1" errorStyle="stop" error="Enter a spreadsheet date between 2000 and 2100." sqref="B14">
      <formula1>36526</formula1>
      <formula2>73415</formula2>
    </dataValidation>
    <dataValidation type="date" allowBlank="1" showErrorMessage="1" errorStyle="stop" error="Enter a spreadsheet date between 2000 and 2100." sqref="B16">
      <formula1>36526</formula1>
      <formula2>73415</formula2>
    </dataValidation>
    <dataValidation type="date" allowBlank="1" showErrorMessage="1" errorStyle="stop" error="Enter a spreadsheet date between 2000 and 2100." sqref="B6">
      <formula1>36526</formula1>
      <formula2>73415</formula2>
    </dataValidation>
    <dataValidation type="decimal" allowBlank="1" showErrorMessage="1" errorStyle="stop" error="Enter a number between -1000000000000 and 1000000000000." sqref="B7">
      <formula1>-1000000000000</formula1>
      <formula2>1000000000000</formula2>
    </dataValidation>
    <dataValidation type="decimal" allowBlank="1" showErrorMessage="1" errorStyle="stop" error="Enter a number between 0 and 1000000000000." sqref="B8">
      <formula1>0</formula1>
      <formula2>1000000000000</formula2>
    </dataValidation>
    <dataValidation type="decimal" allowBlank="1" showErrorMessage="1" errorStyle="stop" error="Enter a number between 0 and 10." sqref="B9:B12">
      <formula1>0</formula1>
      <formula2>10</formula2>
    </dataValidation>
  </dataValidations>
  <pageMargins left="0.35" right="0.35" top="0.5" bottom="0.5" header="0.2" footer="0.2"/>
  <pageSetup paperSize="9" orientation="landscape" fitToWidth="1" fitToHeight="0"/>
  <headerFooter>
    <oddFooter>&amp;LFulla Ledger | Educational template&amp;RPage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18" customWidth="1"/>
    <col min="2" max="3" width="24" customWidth="1"/>
    <col min="4" max="5" width="75" customWidth="1"/>
    <col min="6" max="6" width="20" customWidth="1"/>
  </cols>
  <sheetData>
    <row r="1" ht="26" customHeight="1" spans="1:1" x14ac:dyDescent="0.25">
      <c r="A1" s="1" t="s">
        <v>74</v>
      </c>
    </row>
    <row r="3" ht="42" customHeight="1" spans="1:1" x14ac:dyDescent="0.25">
      <c r="A3" s="4" t="s">
        <v>45</v>
      </c>
    </row>
    <row r="5" ht="32" customHeight="1" spans="1:6" x14ac:dyDescent="0.25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</row>
    <row r="6" spans="1:6" x14ac:dyDescent="0.25">
      <c r="A6" s="10">
        <f>IF('Example Assumptions'!B6="","",'Example Assumptions'!B6+0)</f>
        <v>46328</v>
      </c>
      <c r="B6" s="7">
        <v>1200</v>
      </c>
      <c r="C6" s="7">
        <v>1500</v>
      </c>
      <c r="D6" s="6" t="s">
        <v>75</v>
      </c>
      <c r="E6" s="6" t="s">
        <v>76</v>
      </c>
      <c r="F6" s="9" t="str">
        <f>IF(AND(ISNUMBER(A6),ISNUMBER(B6),B6&gt;=0,ISNUMBER(C6),C6&gt;=0,D6&lt;&gt;"",E6&lt;&gt;""),"OK","CHECK")</f>
        <v>OK</v>
      </c>
    </row>
    <row r="7" spans="1:6" x14ac:dyDescent="0.25">
      <c r="A7" s="10">
        <f>IF('Example Assumptions'!B6="","",'Example Assumptions'!B6+7)</f>
        <v>46335</v>
      </c>
      <c r="B7" s="7">
        <v>1800</v>
      </c>
      <c r="C7" s="7">
        <v>2200</v>
      </c>
      <c r="D7" s="6" t="s">
        <v>77</v>
      </c>
      <c r="E7" s="6" t="s">
        <v>78</v>
      </c>
      <c r="F7" s="9" t="str">
        <f>IF(AND(ISNUMBER(A7),ISNUMBER(B7),B7&gt;=0,ISNUMBER(C7),C7&gt;=0,D7&lt;&gt;"",E7&lt;&gt;""),"OK","CHECK")</f>
        <v>OK</v>
      </c>
    </row>
    <row r="8" spans="1:6" x14ac:dyDescent="0.25">
      <c r="A8" s="10">
        <f>IF('Example Assumptions'!B6="","",'Example Assumptions'!B6+14)</f>
        <v>46342</v>
      </c>
      <c r="B8" s="7">
        <v>900</v>
      </c>
      <c r="C8" s="7">
        <v>1600</v>
      </c>
      <c r="D8" s="6" t="s">
        <v>79</v>
      </c>
      <c r="E8" s="6" t="s">
        <v>80</v>
      </c>
      <c r="F8" s="9" t="str">
        <f>IF(AND(ISNUMBER(A8),ISNUMBER(B8),B8&gt;=0,ISNUMBER(C8),C8&gt;=0,D8&lt;&gt;"",E8&lt;&gt;""),"OK","CHECK")</f>
        <v>OK</v>
      </c>
    </row>
    <row r="9" spans="1:6" x14ac:dyDescent="0.25">
      <c r="A9" s="10">
        <f>IF('Example Assumptions'!B6="","",'Example Assumptions'!B6+21)</f>
        <v>46349</v>
      </c>
      <c r="B9" s="7">
        <v>2100</v>
      </c>
      <c r="C9" s="7">
        <v>1800</v>
      </c>
      <c r="D9" s="6" t="s">
        <v>81</v>
      </c>
      <c r="E9" s="6" t="s">
        <v>82</v>
      </c>
      <c r="F9" s="9" t="str">
        <f>IF(AND(ISNUMBER(A9),ISNUMBER(B9),B9&gt;=0,ISNUMBER(C9),C9&gt;=0,D9&lt;&gt;"",E9&lt;&gt;""),"OK","CHECK")</f>
        <v>OK</v>
      </c>
    </row>
    <row r="10" spans="1:6" x14ac:dyDescent="0.25">
      <c r="A10" s="10">
        <f>IF('Example Assumptions'!B6="","",'Example Assumptions'!B6+28)</f>
        <v>46356</v>
      </c>
      <c r="B10" s="7">
        <v>1800</v>
      </c>
      <c r="C10" s="7">
        <v>1600</v>
      </c>
      <c r="D10" s="6" t="s">
        <v>83</v>
      </c>
      <c r="E10" s="6" t="s">
        <v>84</v>
      </c>
      <c r="F10" s="9" t="str">
        <f>IF(AND(ISNUMBER(A10),ISNUMBER(B10),B10&gt;=0,ISNUMBER(C10),C10&gt;=0,D10&lt;&gt;"",E10&lt;&gt;""),"OK","CHECK")</f>
        <v>OK</v>
      </c>
    </row>
    <row r="11" spans="1:6" x14ac:dyDescent="0.25">
      <c r="A11" s="10">
        <f>IF('Example Assumptions'!B6="","",'Example Assumptions'!B6+35)</f>
        <v>46363</v>
      </c>
      <c r="B11" s="7">
        <v>1800</v>
      </c>
      <c r="C11" s="7">
        <v>1600</v>
      </c>
      <c r="D11" s="6" t="s">
        <v>85</v>
      </c>
      <c r="E11" s="6" t="s">
        <v>86</v>
      </c>
      <c r="F11" s="9" t="str">
        <f>IF(AND(ISNUMBER(A11),ISNUMBER(B11),B11&gt;=0,ISNUMBER(C11),C11&gt;=0,D11&lt;&gt;"",E11&lt;&gt;""),"OK","CHECK")</f>
        <v>OK</v>
      </c>
    </row>
    <row r="12" spans="1:6" x14ac:dyDescent="0.25">
      <c r="A12" s="10">
        <f>IF('Example Assumptions'!B6="","",'Example Assumptions'!B6+42)</f>
        <v>46370</v>
      </c>
      <c r="B12" s="7">
        <v>1800</v>
      </c>
      <c r="C12" s="7">
        <v>1600</v>
      </c>
      <c r="D12" s="6" t="s">
        <v>87</v>
      </c>
      <c r="E12" s="6" t="s">
        <v>88</v>
      </c>
      <c r="F12" s="9" t="str">
        <f>IF(AND(ISNUMBER(A12),ISNUMBER(B12),B12&gt;=0,ISNUMBER(C12),C12&gt;=0,D12&lt;&gt;"",E12&lt;&gt;""),"OK","CHECK")</f>
        <v>OK</v>
      </c>
    </row>
    <row r="13" spans="1:6" x14ac:dyDescent="0.25">
      <c r="A13" s="10">
        <f>IF('Example Assumptions'!B6="","",'Example Assumptions'!B6+49)</f>
        <v>46377</v>
      </c>
      <c r="B13" s="7">
        <v>1800</v>
      </c>
      <c r="C13" s="7">
        <v>1600</v>
      </c>
      <c r="D13" s="6" t="s">
        <v>89</v>
      </c>
      <c r="E13" s="6" t="s">
        <v>90</v>
      </c>
      <c r="F13" s="9" t="str">
        <f>IF(AND(ISNUMBER(A13),ISNUMBER(B13),B13&gt;=0,ISNUMBER(C13),C13&gt;=0,D13&lt;&gt;"",E13&lt;&gt;""),"OK","CHECK")</f>
        <v>OK</v>
      </c>
    </row>
    <row r="14" spans="1:6" x14ac:dyDescent="0.25">
      <c r="A14" s="10">
        <f>IF('Example Assumptions'!B6="","",'Example Assumptions'!B6+56)</f>
        <v>46384</v>
      </c>
      <c r="B14" s="7">
        <v>1800</v>
      </c>
      <c r="C14" s="7">
        <v>1600</v>
      </c>
      <c r="D14" s="6" t="s">
        <v>91</v>
      </c>
      <c r="E14" s="6" t="s">
        <v>92</v>
      </c>
      <c r="F14" s="9" t="str">
        <f>IF(AND(ISNUMBER(A14),ISNUMBER(B14),B14&gt;=0,ISNUMBER(C14),C14&gt;=0,D14&lt;&gt;"",E14&lt;&gt;""),"OK","CHECK")</f>
        <v>OK</v>
      </c>
    </row>
    <row r="15" spans="1:6" x14ac:dyDescent="0.25">
      <c r="A15" s="10">
        <f>IF('Example Assumptions'!B6="","",'Example Assumptions'!B6+63)</f>
        <v>46391</v>
      </c>
      <c r="B15" s="7">
        <v>1800</v>
      </c>
      <c r="C15" s="7">
        <v>1600</v>
      </c>
      <c r="D15" s="6" t="s">
        <v>93</v>
      </c>
      <c r="E15" s="6" t="s">
        <v>94</v>
      </c>
      <c r="F15" s="9" t="str">
        <f>IF(AND(ISNUMBER(A15),ISNUMBER(B15),B15&gt;=0,ISNUMBER(C15),C15&gt;=0,D15&lt;&gt;"",E15&lt;&gt;""),"OK","CHECK")</f>
        <v>OK</v>
      </c>
    </row>
    <row r="16" spans="1:6" x14ac:dyDescent="0.25">
      <c r="A16" s="10">
        <f>IF('Example Assumptions'!B6="","",'Example Assumptions'!B6+70)</f>
        <v>46398</v>
      </c>
      <c r="B16" s="7">
        <v>1800</v>
      </c>
      <c r="C16" s="7">
        <v>1600</v>
      </c>
      <c r="D16" s="6" t="s">
        <v>95</v>
      </c>
      <c r="E16" s="6" t="s">
        <v>96</v>
      </c>
      <c r="F16" s="9" t="str">
        <f>IF(AND(ISNUMBER(A16),ISNUMBER(B16),B16&gt;=0,ISNUMBER(C16),C16&gt;=0,D16&lt;&gt;"",E16&lt;&gt;""),"OK","CHECK")</f>
        <v>OK</v>
      </c>
    </row>
    <row r="17" spans="1:6" x14ac:dyDescent="0.25">
      <c r="A17" s="10">
        <f>IF('Example Assumptions'!B6="","",'Example Assumptions'!B6+77)</f>
        <v>46405</v>
      </c>
      <c r="B17" s="7">
        <v>1800</v>
      </c>
      <c r="C17" s="7">
        <v>1600</v>
      </c>
      <c r="D17" s="6" t="s">
        <v>97</v>
      </c>
      <c r="E17" s="6" t="s">
        <v>98</v>
      </c>
      <c r="F17" s="9" t="str">
        <f>IF(AND(ISNUMBER(A17),ISNUMBER(B17),B17&gt;=0,ISNUMBER(C17),C17&gt;=0,D17&lt;&gt;"",E17&lt;&gt;""),"OK","CHECK")</f>
        <v>OK</v>
      </c>
    </row>
    <row r="18" spans="1:6" x14ac:dyDescent="0.25">
      <c r="A18" s="10">
        <f>IF('Example Assumptions'!B6="","",'Example Assumptions'!B6+84)</f>
        <v>46412</v>
      </c>
      <c r="B18" s="7">
        <v>1800</v>
      </c>
      <c r="C18" s="7">
        <v>1600</v>
      </c>
      <c r="D18" s="6" t="s">
        <v>99</v>
      </c>
      <c r="E18" s="6" t="s">
        <v>100</v>
      </c>
      <c r="F18" s="9" t="str">
        <f>IF(AND(ISNUMBER(A18),ISNUMBER(B18),B18&gt;=0,ISNUMBER(C18),C18&gt;=0,D18&lt;&gt;"",E18&lt;&gt;""),"OK","CHECK")</f>
        <v>OK</v>
      </c>
    </row>
  </sheetData>
  <autoFilter ref="A5:F18"/>
  <dataValidations count="2">
    <dataValidation type="decimal" allowBlank="1" showErrorMessage="1" errorStyle="stop" error="Enter a number between 0 and 1000000000000." sqref="B10:C18">
      <formula1>0</formula1>
      <formula2>1000000000000</formula2>
    </dataValidation>
    <dataValidation type="decimal" allowBlank="1" showErrorMessage="1" errorStyle="stop" error="Enter a number between 0 and 1000000000000." sqref="B6:C18">
      <formula1>0</formula1>
      <formula2>1000000000000</formula2>
    </dataValidation>
  </dataValidations>
  <pageMargins left="0.35" right="0.35" top="0.5" bottom="0.5" header="0.2" footer="0.2"/>
  <pageSetup paperSize="9" orientation="landscape" fitToWidth="1" fitToHeight="0"/>
  <headerFooter>
    <oddFooter>&amp;LFulla Ledger | Educational template&amp;RPage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18" customWidth="1"/>
    <col min="2" max="2" width="22" customWidth="1"/>
    <col min="3" max="6" width="24" customWidth="1"/>
    <col min="7" max="7" width="30" customWidth="1"/>
  </cols>
  <sheetData>
    <row r="1" ht="26" customHeight="1" spans="1:1" x14ac:dyDescent="0.25">
      <c r="A1" s="1" t="s">
        <v>101</v>
      </c>
    </row>
    <row r="3" ht="42" customHeight="1" spans="1:1" x14ac:dyDescent="0.25">
      <c r="A3" s="4" t="s">
        <v>53</v>
      </c>
    </row>
    <row r="5" ht="32" customHeight="1" spans="1:7" x14ac:dyDescent="0.25">
      <c r="A5" s="2" t="s">
        <v>46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</row>
    <row r="6" spans="1:7" x14ac:dyDescent="0.25">
      <c r="A6" s="10">
        <f>IF('Example Plan'!A6="","",'Example Plan'!A6)</f>
        <v>46328</v>
      </c>
      <c r="B6" s="11">
        <f>SUM('Example Assumptions'!B7)</f>
        <v>3500</v>
      </c>
      <c r="C6" s="11">
        <f>ROUND('Example Plan'!B6*'Example Assumptions'!B9,2)</f>
        <v>1200</v>
      </c>
      <c r="D6" s="11">
        <f>ROUND('Example Plan'!C6*'Example Assumptions'!B10,2)</f>
        <v>1500</v>
      </c>
      <c r="E6" s="11">
        <f>C6-D6</f>
        <v>-300</v>
      </c>
      <c r="F6" s="11">
        <f>B6+E6</f>
        <v>3200</v>
      </c>
      <c r="G6" s="9" t="str">
        <f>IF(OR('Example Plan'!F6&lt;&gt;"OK",NOT(ISNUMBER('Example Assumptions'!B7))),"INPUTS NEEDED",IF(F6&lt;0,"NEGATIVE CASH",IF(F6&lt;'Example Assumptions'!B8,"BELOW BUFFER","AT / ABOVE BUFFER")))</f>
        <v>AT / ABOVE BUFFER</v>
      </c>
    </row>
    <row r="7" spans="1:7" x14ac:dyDescent="0.25">
      <c r="A7" s="10">
        <f>IF('Example Plan'!A7="","",'Example Plan'!A7)</f>
        <v>46335</v>
      </c>
      <c r="B7" s="11">
        <f>F6</f>
        <v>3200</v>
      </c>
      <c r="C7" s="11">
        <f>ROUND('Example Plan'!B7*'Example Assumptions'!B9,2)</f>
        <v>1800</v>
      </c>
      <c r="D7" s="11">
        <f>ROUND('Example Plan'!C7*'Example Assumptions'!B10,2)</f>
        <v>2200</v>
      </c>
      <c r="E7" s="11">
        <f>C7-D7</f>
        <v>-400</v>
      </c>
      <c r="F7" s="11">
        <f>B7+E7</f>
        <v>2800</v>
      </c>
      <c r="G7" s="9" t="str">
        <f>IF(OR('Example Plan'!F7&lt;&gt;"OK",NOT(ISNUMBER('Example Assumptions'!B7))),"INPUTS NEEDED",IF(F7&lt;0,"NEGATIVE CASH",IF(F7&lt;'Example Assumptions'!B8,"BELOW BUFFER","AT / ABOVE BUFFER")))</f>
        <v>AT / ABOVE BUFFER</v>
      </c>
    </row>
    <row r="8" spans="1:7" x14ac:dyDescent="0.25">
      <c r="A8" s="10">
        <f>IF('Example Plan'!A8="","",'Example Plan'!A8)</f>
        <v>46342</v>
      </c>
      <c r="B8" s="11">
        <f>F7</f>
        <v>2800</v>
      </c>
      <c r="C8" s="11">
        <f>ROUND('Example Plan'!B8*'Example Assumptions'!B9,2)</f>
        <v>900</v>
      </c>
      <c r="D8" s="11">
        <f>ROUND('Example Plan'!C8*'Example Assumptions'!B10,2)</f>
        <v>1600</v>
      </c>
      <c r="E8" s="11">
        <f>C8-D8</f>
        <v>-700</v>
      </c>
      <c r="F8" s="11">
        <f>B8+E8</f>
        <v>2100</v>
      </c>
      <c r="G8" s="9" t="str">
        <f>IF(OR('Example Plan'!F8&lt;&gt;"OK",NOT(ISNUMBER('Example Assumptions'!B7))),"INPUTS NEEDED",IF(F8&lt;0,"NEGATIVE CASH",IF(F8&lt;'Example Assumptions'!B8,"BELOW BUFFER","AT / ABOVE BUFFER")))</f>
        <v>AT / ABOVE BUFFER</v>
      </c>
    </row>
    <row r="9" spans="1:7" x14ac:dyDescent="0.25">
      <c r="A9" s="10">
        <f>IF('Example Plan'!A9="","",'Example Plan'!A9)</f>
        <v>46349</v>
      </c>
      <c r="B9" s="11">
        <f>F8</f>
        <v>2100</v>
      </c>
      <c r="C9" s="11">
        <f>ROUND('Example Plan'!B9*'Example Assumptions'!B9,2)</f>
        <v>2100</v>
      </c>
      <c r="D9" s="11">
        <f>ROUND('Example Plan'!C9*'Example Assumptions'!B10,2)</f>
        <v>1800</v>
      </c>
      <c r="E9" s="11">
        <f>C9-D9</f>
        <v>300</v>
      </c>
      <c r="F9" s="11">
        <f>B9+E9</f>
        <v>2400</v>
      </c>
      <c r="G9" s="9" t="str">
        <f>IF(OR('Example Plan'!F9&lt;&gt;"OK",NOT(ISNUMBER('Example Assumptions'!B7))),"INPUTS NEEDED",IF(F9&lt;0,"NEGATIVE CASH",IF(F9&lt;'Example Assumptions'!B8,"BELOW BUFFER","AT / ABOVE BUFFER")))</f>
        <v>AT / ABOVE BUFFER</v>
      </c>
    </row>
    <row r="10" spans="1:7" x14ac:dyDescent="0.25">
      <c r="A10" s="10">
        <f>IF('Example Plan'!A10="","",'Example Plan'!A10)</f>
        <v>46356</v>
      </c>
      <c r="B10" s="11">
        <f>F9</f>
        <v>2400</v>
      </c>
      <c r="C10" s="11">
        <f>ROUND('Example Plan'!B10*'Example Assumptions'!B9,2)</f>
        <v>1800</v>
      </c>
      <c r="D10" s="11">
        <f>ROUND('Example Plan'!C10*'Example Assumptions'!B10,2)</f>
        <v>1600</v>
      </c>
      <c r="E10" s="11">
        <f>C10-D10</f>
        <v>200</v>
      </c>
      <c r="F10" s="11">
        <f>B10+E10</f>
        <v>2600</v>
      </c>
      <c r="G10" s="9" t="str">
        <f>IF(OR('Example Plan'!F10&lt;&gt;"OK",NOT(ISNUMBER('Example Assumptions'!B7))),"INPUTS NEEDED",IF(F10&lt;0,"NEGATIVE CASH",IF(F10&lt;'Example Assumptions'!B8,"BELOW BUFFER","AT / ABOVE BUFFER")))</f>
        <v>AT / ABOVE BUFFER</v>
      </c>
    </row>
    <row r="11" spans="1:7" x14ac:dyDescent="0.25">
      <c r="A11" s="10">
        <f>IF('Example Plan'!A11="","",'Example Plan'!A11)</f>
        <v>46363</v>
      </c>
      <c r="B11" s="11">
        <f>F10</f>
        <v>2600</v>
      </c>
      <c r="C11" s="11">
        <f>ROUND('Example Plan'!B11*'Example Assumptions'!B9,2)</f>
        <v>1800</v>
      </c>
      <c r="D11" s="11">
        <f>ROUND('Example Plan'!C11*'Example Assumptions'!B10,2)</f>
        <v>1600</v>
      </c>
      <c r="E11" s="11">
        <f>C11-D11</f>
        <v>200</v>
      </c>
      <c r="F11" s="11">
        <f>B11+E11</f>
        <v>2800</v>
      </c>
      <c r="G11" s="9" t="str">
        <f>IF(OR('Example Plan'!F11&lt;&gt;"OK",NOT(ISNUMBER('Example Assumptions'!B7))),"INPUTS NEEDED",IF(F11&lt;0,"NEGATIVE CASH",IF(F11&lt;'Example Assumptions'!B8,"BELOW BUFFER","AT / ABOVE BUFFER")))</f>
        <v>AT / ABOVE BUFFER</v>
      </c>
    </row>
    <row r="12" spans="1:7" x14ac:dyDescent="0.25">
      <c r="A12" s="10">
        <f>IF('Example Plan'!A12="","",'Example Plan'!A12)</f>
        <v>46370</v>
      </c>
      <c r="B12" s="11">
        <f>F11</f>
        <v>2800</v>
      </c>
      <c r="C12" s="11">
        <f>ROUND('Example Plan'!B12*'Example Assumptions'!B9,2)</f>
        <v>1800</v>
      </c>
      <c r="D12" s="11">
        <f>ROUND('Example Plan'!C12*'Example Assumptions'!B10,2)</f>
        <v>1600</v>
      </c>
      <c r="E12" s="11">
        <f>C12-D12</f>
        <v>200</v>
      </c>
      <c r="F12" s="11">
        <f>B12+E12</f>
        <v>3000</v>
      </c>
      <c r="G12" s="9" t="str">
        <f>IF(OR('Example Plan'!F12&lt;&gt;"OK",NOT(ISNUMBER('Example Assumptions'!B7))),"INPUTS NEEDED",IF(F12&lt;0,"NEGATIVE CASH",IF(F12&lt;'Example Assumptions'!B8,"BELOW BUFFER","AT / ABOVE BUFFER")))</f>
        <v>AT / ABOVE BUFFER</v>
      </c>
    </row>
    <row r="13" spans="1:7" x14ac:dyDescent="0.25">
      <c r="A13" s="10">
        <f>IF('Example Plan'!A13="","",'Example Plan'!A13)</f>
        <v>46377</v>
      </c>
      <c r="B13" s="11">
        <f>F12</f>
        <v>3000</v>
      </c>
      <c r="C13" s="11">
        <f>ROUND('Example Plan'!B13*'Example Assumptions'!B9,2)</f>
        <v>1800</v>
      </c>
      <c r="D13" s="11">
        <f>ROUND('Example Plan'!C13*'Example Assumptions'!B10,2)</f>
        <v>1600</v>
      </c>
      <c r="E13" s="11">
        <f>C13-D13</f>
        <v>200</v>
      </c>
      <c r="F13" s="11">
        <f>B13+E13</f>
        <v>3200</v>
      </c>
      <c r="G13" s="9" t="str">
        <f>IF(OR('Example Plan'!F13&lt;&gt;"OK",NOT(ISNUMBER('Example Assumptions'!B7))),"INPUTS NEEDED",IF(F13&lt;0,"NEGATIVE CASH",IF(F13&lt;'Example Assumptions'!B8,"BELOW BUFFER","AT / ABOVE BUFFER")))</f>
        <v>AT / ABOVE BUFFER</v>
      </c>
    </row>
    <row r="14" spans="1:7" x14ac:dyDescent="0.25">
      <c r="A14" s="10">
        <f>IF('Example Plan'!A14="","",'Example Plan'!A14)</f>
        <v>46384</v>
      </c>
      <c r="B14" s="11">
        <f>F13</f>
        <v>3200</v>
      </c>
      <c r="C14" s="11">
        <f>ROUND('Example Plan'!B14*'Example Assumptions'!B9,2)</f>
        <v>1800</v>
      </c>
      <c r="D14" s="11">
        <f>ROUND('Example Plan'!C14*'Example Assumptions'!B10,2)</f>
        <v>1600</v>
      </c>
      <c r="E14" s="11">
        <f>C14-D14</f>
        <v>200</v>
      </c>
      <c r="F14" s="11">
        <f>B14+E14</f>
        <v>3400</v>
      </c>
      <c r="G14" s="9" t="str">
        <f>IF(OR('Example Plan'!F14&lt;&gt;"OK",NOT(ISNUMBER('Example Assumptions'!B7))),"INPUTS NEEDED",IF(F14&lt;0,"NEGATIVE CASH",IF(F14&lt;'Example Assumptions'!B8,"BELOW BUFFER","AT / ABOVE BUFFER")))</f>
        <v>AT / ABOVE BUFFER</v>
      </c>
    </row>
    <row r="15" spans="1:7" x14ac:dyDescent="0.25">
      <c r="A15" s="10">
        <f>IF('Example Plan'!A15="","",'Example Plan'!A15)</f>
        <v>46391</v>
      </c>
      <c r="B15" s="11">
        <f>F14</f>
        <v>3400</v>
      </c>
      <c r="C15" s="11">
        <f>ROUND('Example Plan'!B15*'Example Assumptions'!B9,2)</f>
        <v>1800</v>
      </c>
      <c r="D15" s="11">
        <f>ROUND('Example Plan'!C15*'Example Assumptions'!B10,2)</f>
        <v>1600</v>
      </c>
      <c r="E15" s="11">
        <f>C15-D15</f>
        <v>200</v>
      </c>
      <c r="F15" s="11">
        <f>B15+E15</f>
        <v>3600</v>
      </c>
      <c r="G15" s="9" t="str">
        <f>IF(OR('Example Plan'!F15&lt;&gt;"OK",NOT(ISNUMBER('Example Assumptions'!B7))),"INPUTS NEEDED",IF(F15&lt;0,"NEGATIVE CASH",IF(F15&lt;'Example Assumptions'!B8,"BELOW BUFFER","AT / ABOVE BUFFER")))</f>
        <v>AT / ABOVE BUFFER</v>
      </c>
    </row>
    <row r="16" spans="1:7" x14ac:dyDescent="0.25">
      <c r="A16" s="10">
        <f>IF('Example Plan'!A16="","",'Example Plan'!A16)</f>
        <v>46398</v>
      </c>
      <c r="B16" s="11">
        <f>F15</f>
        <v>3600</v>
      </c>
      <c r="C16" s="11">
        <f>ROUND('Example Plan'!B16*'Example Assumptions'!B9,2)</f>
        <v>1800</v>
      </c>
      <c r="D16" s="11">
        <f>ROUND('Example Plan'!C16*'Example Assumptions'!B10,2)</f>
        <v>1600</v>
      </c>
      <c r="E16" s="11">
        <f>C16-D16</f>
        <v>200</v>
      </c>
      <c r="F16" s="11">
        <f>B16+E16</f>
        <v>3800</v>
      </c>
      <c r="G16" s="9" t="str">
        <f>IF(OR('Example Plan'!F16&lt;&gt;"OK",NOT(ISNUMBER('Example Assumptions'!B7))),"INPUTS NEEDED",IF(F16&lt;0,"NEGATIVE CASH",IF(F16&lt;'Example Assumptions'!B8,"BELOW BUFFER","AT / ABOVE BUFFER")))</f>
        <v>AT / ABOVE BUFFER</v>
      </c>
    </row>
    <row r="17" spans="1:7" x14ac:dyDescent="0.25">
      <c r="A17" s="10">
        <f>IF('Example Plan'!A17="","",'Example Plan'!A17)</f>
        <v>46405</v>
      </c>
      <c r="B17" s="11">
        <f>F16</f>
        <v>3800</v>
      </c>
      <c r="C17" s="11">
        <f>ROUND('Example Plan'!B17*'Example Assumptions'!B9,2)</f>
        <v>1800</v>
      </c>
      <c r="D17" s="11">
        <f>ROUND('Example Plan'!C17*'Example Assumptions'!B10,2)</f>
        <v>1600</v>
      </c>
      <c r="E17" s="11">
        <f>C17-D17</f>
        <v>200</v>
      </c>
      <c r="F17" s="11">
        <f>B17+E17</f>
        <v>4000</v>
      </c>
      <c r="G17" s="9" t="str">
        <f>IF(OR('Example Plan'!F17&lt;&gt;"OK",NOT(ISNUMBER('Example Assumptions'!B7))),"INPUTS NEEDED",IF(F17&lt;0,"NEGATIVE CASH",IF(F17&lt;'Example Assumptions'!B8,"BELOW BUFFER","AT / ABOVE BUFFER")))</f>
        <v>AT / ABOVE BUFFER</v>
      </c>
    </row>
    <row r="18" spans="1:7" x14ac:dyDescent="0.25">
      <c r="A18" s="10">
        <f>IF('Example Plan'!A18="","",'Example Plan'!A18)</f>
        <v>46412</v>
      </c>
      <c r="B18" s="11">
        <f>F17</f>
        <v>4000</v>
      </c>
      <c r="C18" s="11">
        <f>ROUND('Example Plan'!B18*'Example Assumptions'!B9,2)</f>
        <v>1800</v>
      </c>
      <c r="D18" s="11">
        <f>ROUND('Example Plan'!C18*'Example Assumptions'!B10,2)</f>
        <v>1600</v>
      </c>
      <c r="E18" s="11">
        <f>C18-D18</f>
        <v>200</v>
      </c>
      <c r="F18" s="11">
        <f>B18+E18</f>
        <v>4200</v>
      </c>
      <c r="G18" s="9" t="str">
        <f>IF(OR('Example Plan'!F18&lt;&gt;"OK",NOT(ISNUMBER('Example Assumptions'!B7))),"INPUTS NEEDED",IF(F18&lt;0,"NEGATIVE CASH",IF(F18&lt;'Example Assumptions'!B8,"BELOW BUFFER","AT / ABOVE BUFFER")))</f>
        <v>AT / ABOVE BUFFER</v>
      </c>
    </row>
    <row r="21" spans="1:2" x14ac:dyDescent="0.25">
      <c r="A21" t="s">
        <v>60</v>
      </c>
      <c r="B21" s="11">
        <f>MIN(F6:F18)</f>
        <v>2100</v>
      </c>
    </row>
    <row r="22" spans="1:2" x14ac:dyDescent="0.25">
      <c r="A22" t="s">
        <v>61</v>
      </c>
      <c r="B22" s="12">
        <f>COUNTIF(F6:F18,"&lt;0")</f>
        <v>0</v>
      </c>
    </row>
    <row r="23" spans="1:2" x14ac:dyDescent="0.25">
      <c r="A23" t="s">
        <v>62</v>
      </c>
      <c r="B23" s="11">
        <f>F18</f>
        <v>4200</v>
      </c>
    </row>
    <row r="24" spans="1:2" x14ac:dyDescent="0.25">
      <c r="A24" t="s">
        <v>63</v>
      </c>
      <c r="B24" s="9" t="str">
        <f>'Example Assumptions'!B17</f>
        <v>REVIEW RECORDED</v>
      </c>
    </row>
  </sheetData>
  <pageMargins left="0.35" right="0.35" top="0.5" bottom="0.5" header="0.2" footer="0.2"/>
  <pageSetup paperSize="9" orientation="landscape" fitToWidth="1" fitToHeight="0"/>
  <headerFooter>
    <oddFooter>&amp;LFulla Ledger | Educational template&amp;RPage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18" customWidth="1"/>
    <col min="2" max="2" width="22" customWidth="1"/>
    <col min="3" max="6" width="24" customWidth="1"/>
    <col min="7" max="7" width="30" customWidth="1"/>
  </cols>
  <sheetData>
    <row r="1" ht="26" customHeight="1" spans="1:1" x14ac:dyDescent="0.25">
      <c r="A1" s="1" t="s">
        <v>102</v>
      </c>
    </row>
    <row r="3" ht="42" customHeight="1" spans="1:1" x14ac:dyDescent="0.25">
      <c r="A3" s="4" t="s">
        <v>65</v>
      </c>
    </row>
    <row r="5" ht="32" customHeight="1" spans="1:7" x14ac:dyDescent="0.25">
      <c r="A5" s="2" t="s">
        <v>46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</row>
    <row r="6" spans="1:7" x14ac:dyDescent="0.25">
      <c r="A6" s="10">
        <f>IF('Example Plan'!A6="","",'Example Plan'!A6)</f>
        <v>46328</v>
      </c>
      <c r="B6" s="11">
        <f>SUM('Example Assumptions'!B7)</f>
        <v>3500</v>
      </c>
      <c r="C6" s="11">
        <f>ROUND('Example Plan'!B6*'Example Assumptions'!B11,2)</f>
        <v>600</v>
      </c>
      <c r="D6" s="11">
        <f>ROUND('Example Plan'!C6*'Example Assumptions'!B12,2)</f>
        <v>1650</v>
      </c>
      <c r="E6" s="11">
        <f>C6-D6</f>
        <v>-1050</v>
      </c>
      <c r="F6" s="11">
        <f>B6+E6</f>
        <v>2450</v>
      </c>
      <c r="G6" s="9" t="str">
        <f>IF(OR('Example Plan'!F6&lt;&gt;"OK",NOT(ISNUMBER('Example Assumptions'!B7))),"INPUTS NEEDED",IF(F6&lt;0,"NEGATIVE CASH",IF(F6&lt;'Example Assumptions'!B8,"BELOW BUFFER","AT / ABOVE BUFFER")))</f>
        <v>AT / ABOVE BUFFER</v>
      </c>
    </row>
    <row r="7" spans="1:7" x14ac:dyDescent="0.25">
      <c r="A7" s="10">
        <f>IF('Example Plan'!A7="","",'Example Plan'!A7)</f>
        <v>46335</v>
      </c>
      <c r="B7" s="11">
        <f>F6</f>
        <v>2450</v>
      </c>
      <c r="C7" s="11">
        <f>ROUND('Example Plan'!B7*'Example Assumptions'!B11,2)</f>
        <v>900</v>
      </c>
      <c r="D7" s="11">
        <f>ROUND('Example Plan'!C7*'Example Assumptions'!B12,2)</f>
        <v>2420</v>
      </c>
      <c r="E7" s="11">
        <f>C7-D7</f>
        <v>-1520</v>
      </c>
      <c r="F7" s="11">
        <f>B7+E7</f>
        <v>930</v>
      </c>
      <c r="G7" s="9" t="str">
        <f>IF(OR('Example Plan'!F7&lt;&gt;"OK",NOT(ISNUMBER('Example Assumptions'!B7))),"INPUTS NEEDED",IF(F7&lt;0,"NEGATIVE CASH",IF(F7&lt;'Example Assumptions'!B8,"BELOW BUFFER","AT / ABOVE BUFFER")))</f>
        <v>AT / ABOVE BUFFER</v>
      </c>
    </row>
    <row r="8" spans="1:7" x14ac:dyDescent="0.25">
      <c r="A8" s="10">
        <f>IF('Example Plan'!A8="","",'Example Plan'!A8)</f>
        <v>46342</v>
      </c>
      <c r="B8" s="11">
        <f>F7</f>
        <v>930</v>
      </c>
      <c r="C8" s="11">
        <f>ROUND('Example Plan'!B8*'Example Assumptions'!B11,2)</f>
        <v>450</v>
      </c>
      <c r="D8" s="11">
        <f>ROUND('Example Plan'!C8*'Example Assumptions'!B12,2)</f>
        <v>1760</v>
      </c>
      <c r="E8" s="11">
        <f>C8-D8</f>
        <v>-1310</v>
      </c>
      <c r="F8" s="11">
        <f>B8+E8</f>
        <v>-380</v>
      </c>
      <c r="G8" s="9" t="str">
        <f>IF(OR('Example Plan'!F8&lt;&gt;"OK",NOT(ISNUMBER('Example Assumptions'!B7))),"INPUTS NEEDED",IF(F8&lt;0,"NEGATIVE CASH",IF(F8&lt;'Example Assumptions'!B8,"BELOW BUFFER","AT / ABOVE BUFFER")))</f>
        <v>NEGATIVE CASH</v>
      </c>
    </row>
    <row r="9" spans="1:7" x14ac:dyDescent="0.25">
      <c r="A9" s="10">
        <f>IF('Example Plan'!A9="","",'Example Plan'!A9)</f>
        <v>46349</v>
      </c>
      <c r="B9" s="11">
        <f>F8</f>
        <v>-380</v>
      </c>
      <c r="C9" s="11">
        <f>ROUND('Example Plan'!B9*'Example Assumptions'!B11,2)</f>
        <v>1050</v>
      </c>
      <c r="D9" s="11">
        <f>ROUND('Example Plan'!C9*'Example Assumptions'!B12,2)</f>
        <v>1980</v>
      </c>
      <c r="E9" s="11">
        <f>C9-D9</f>
        <v>-930</v>
      </c>
      <c r="F9" s="11">
        <f>B9+E9</f>
        <v>-1310</v>
      </c>
      <c r="G9" s="9" t="str">
        <f>IF(OR('Example Plan'!F9&lt;&gt;"OK",NOT(ISNUMBER('Example Assumptions'!B7))),"INPUTS NEEDED",IF(F9&lt;0,"NEGATIVE CASH",IF(F9&lt;'Example Assumptions'!B8,"BELOW BUFFER","AT / ABOVE BUFFER")))</f>
        <v>NEGATIVE CASH</v>
      </c>
    </row>
    <row r="10" spans="1:7" x14ac:dyDescent="0.25">
      <c r="A10" s="10">
        <f>IF('Example Plan'!A10="","",'Example Plan'!A10)</f>
        <v>46356</v>
      </c>
      <c r="B10" s="11">
        <f>F9</f>
        <v>-1310</v>
      </c>
      <c r="C10" s="11">
        <f>ROUND('Example Plan'!B10*'Example Assumptions'!B11,2)</f>
        <v>900</v>
      </c>
      <c r="D10" s="11">
        <f>ROUND('Example Plan'!C10*'Example Assumptions'!B12,2)</f>
        <v>1760</v>
      </c>
      <c r="E10" s="11">
        <f>C10-D10</f>
        <v>-860</v>
      </c>
      <c r="F10" s="11">
        <f>B10+E10</f>
        <v>-2170</v>
      </c>
      <c r="G10" s="9" t="str">
        <f>IF(OR('Example Plan'!F10&lt;&gt;"OK",NOT(ISNUMBER('Example Assumptions'!B7))),"INPUTS NEEDED",IF(F10&lt;0,"NEGATIVE CASH",IF(F10&lt;'Example Assumptions'!B8,"BELOW BUFFER","AT / ABOVE BUFFER")))</f>
        <v>NEGATIVE CASH</v>
      </c>
    </row>
    <row r="11" spans="1:7" x14ac:dyDescent="0.25">
      <c r="A11" s="10">
        <f>IF('Example Plan'!A11="","",'Example Plan'!A11)</f>
        <v>46363</v>
      </c>
      <c r="B11" s="11">
        <f>F10</f>
        <v>-2170</v>
      </c>
      <c r="C11" s="11">
        <f>ROUND('Example Plan'!B11*'Example Assumptions'!B11,2)</f>
        <v>900</v>
      </c>
      <c r="D11" s="11">
        <f>ROUND('Example Plan'!C11*'Example Assumptions'!B12,2)</f>
        <v>1760</v>
      </c>
      <c r="E11" s="11">
        <f>C11-D11</f>
        <v>-860</v>
      </c>
      <c r="F11" s="11">
        <f>B11+E11</f>
        <v>-3030</v>
      </c>
      <c r="G11" s="9" t="str">
        <f>IF(OR('Example Plan'!F11&lt;&gt;"OK",NOT(ISNUMBER('Example Assumptions'!B7))),"INPUTS NEEDED",IF(F11&lt;0,"NEGATIVE CASH",IF(F11&lt;'Example Assumptions'!B8,"BELOW BUFFER","AT / ABOVE BUFFER")))</f>
        <v>NEGATIVE CASH</v>
      </c>
    </row>
    <row r="12" spans="1:7" x14ac:dyDescent="0.25">
      <c r="A12" s="10">
        <f>IF('Example Plan'!A12="","",'Example Plan'!A12)</f>
        <v>46370</v>
      </c>
      <c r="B12" s="11">
        <f>F11</f>
        <v>-3030</v>
      </c>
      <c r="C12" s="11">
        <f>ROUND('Example Plan'!B12*'Example Assumptions'!B11,2)</f>
        <v>900</v>
      </c>
      <c r="D12" s="11">
        <f>ROUND('Example Plan'!C12*'Example Assumptions'!B12,2)</f>
        <v>1760</v>
      </c>
      <c r="E12" s="11">
        <f>C12-D12</f>
        <v>-860</v>
      </c>
      <c r="F12" s="11">
        <f>B12+E12</f>
        <v>-3890</v>
      </c>
      <c r="G12" s="9" t="str">
        <f>IF(OR('Example Plan'!F12&lt;&gt;"OK",NOT(ISNUMBER('Example Assumptions'!B7))),"INPUTS NEEDED",IF(F12&lt;0,"NEGATIVE CASH",IF(F12&lt;'Example Assumptions'!B8,"BELOW BUFFER","AT / ABOVE BUFFER")))</f>
        <v>NEGATIVE CASH</v>
      </c>
    </row>
    <row r="13" spans="1:7" x14ac:dyDescent="0.25">
      <c r="A13" s="10">
        <f>IF('Example Plan'!A13="","",'Example Plan'!A13)</f>
        <v>46377</v>
      </c>
      <c r="B13" s="11">
        <f>F12</f>
        <v>-3890</v>
      </c>
      <c r="C13" s="11">
        <f>ROUND('Example Plan'!B13*'Example Assumptions'!B11,2)</f>
        <v>900</v>
      </c>
      <c r="D13" s="11">
        <f>ROUND('Example Plan'!C13*'Example Assumptions'!B12,2)</f>
        <v>1760</v>
      </c>
      <c r="E13" s="11">
        <f>C13-D13</f>
        <v>-860</v>
      </c>
      <c r="F13" s="11">
        <f>B13+E13</f>
        <v>-4750</v>
      </c>
      <c r="G13" s="9" t="str">
        <f>IF(OR('Example Plan'!F13&lt;&gt;"OK",NOT(ISNUMBER('Example Assumptions'!B7))),"INPUTS NEEDED",IF(F13&lt;0,"NEGATIVE CASH",IF(F13&lt;'Example Assumptions'!B8,"BELOW BUFFER","AT / ABOVE BUFFER")))</f>
        <v>NEGATIVE CASH</v>
      </c>
    </row>
    <row r="14" spans="1:7" x14ac:dyDescent="0.25">
      <c r="A14" s="10">
        <f>IF('Example Plan'!A14="","",'Example Plan'!A14)</f>
        <v>46384</v>
      </c>
      <c r="B14" s="11">
        <f>F13</f>
        <v>-4750</v>
      </c>
      <c r="C14" s="11">
        <f>ROUND('Example Plan'!B14*'Example Assumptions'!B11,2)</f>
        <v>900</v>
      </c>
      <c r="D14" s="11">
        <f>ROUND('Example Plan'!C14*'Example Assumptions'!B12,2)</f>
        <v>1760</v>
      </c>
      <c r="E14" s="11">
        <f>C14-D14</f>
        <v>-860</v>
      </c>
      <c r="F14" s="11">
        <f>B14+E14</f>
        <v>-5610</v>
      </c>
      <c r="G14" s="9" t="str">
        <f>IF(OR('Example Plan'!F14&lt;&gt;"OK",NOT(ISNUMBER('Example Assumptions'!B7))),"INPUTS NEEDED",IF(F14&lt;0,"NEGATIVE CASH",IF(F14&lt;'Example Assumptions'!B8,"BELOW BUFFER","AT / ABOVE BUFFER")))</f>
        <v>NEGATIVE CASH</v>
      </c>
    </row>
    <row r="15" spans="1:7" x14ac:dyDescent="0.25">
      <c r="A15" s="10">
        <f>IF('Example Plan'!A15="","",'Example Plan'!A15)</f>
        <v>46391</v>
      </c>
      <c r="B15" s="11">
        <f>F14</f>
        <v>-5610</v>
      </c>
      <c r="C15" s="11">
        <f>ROUND('Example Plan'!B15*'Example Assumptions'!B11,2)</f>
        <v>900</v>
      </c>
      <c r="D15" s="11">
        <f>ROUND('Example Plan'!C15*'Example Assumptions'!B12,2)</f>
        <v>1760</v>
      </c>
      <c r="E15" s="11">
        <f>C15-D15</f>
        <v>-860</v>
      </c>
      <c r="F15" s="11">
        <f>B15+E15</f>
        <v>-6470</v>
      </c>
      <c r="G15" s="9" t="str">
        <f>IF(OR('Example Plan'!F15&lt;&gt;"OK",NOT(ISNUMBER('Example Assumptions'!B7))),"INPUTS NEEDED",IF(F15&lt;0,"NEGATIVE CASH",IF(F15&lt;'Example Assumptions'!B8,"BELOW BUFFER","AT / ABOVE BUFFER")))</f>
        <v>NEGATIVE CASH</v>
      </c>
    </row>
    <row r="16" spans="1:7" x14ac:dyDescent="0.25">
      <c r="A16" s="10">
        <f>IF('Example Plan'!A16="","",'Example Plan'!A16)</f>
        <v>46398</v>
      </c>
      <c r="B16" s="11">
        <f>F15</f>
        <v>-6470</v>
      </c>
      <c r="C16" s="11">
        <f>ROUND('Example Plan'!B16*'Example Assumptions'!B11,2)</f>
        <v>900</v>
      </c>
      <c r="D16" s="11">
        <f>ROUND('Example Plan'!C16*'Example Assumptions'!B12,2)</f>
        <v>1760</v>
      </c>
      <c r="E16" s="11">
        <f>C16-D16</f>
        <v>-860</v>
      </c>
      <c r="F16" s="11">
        <f>B16+E16</f>
        <v>-7330</v>
      </c>
      <c r="G16" s="9" t="str">
        <f>IF(OR('Example Plan'!F16&lt;&gt;"OK",NOT(ISNUMBER('Example Assumptions'!B7))),"INPUTS NEEDED",IF(F16&lt;0,"NEGATIVE CASH",IF(F16&lt;'Example Assumptions'!B8,"BELOW BUFFER","AT / ABOVE BUFFER")))</f>
        <v>NEGATIVE CASH</v>
      </c>
    </row>
    <row r="17" spans="1:7" x14ac:dyDescent="0.25">
      <c r="A17" s="10">
        <f>IF('Example Plan'!A17="","",'Example Plan'!A17)</f>
        <v>46405</v>
      </c>
      <c r="B17" s="11">
        <f>F16</f>
        <v>-7330</v>
      </c>
      <c r="C17" s="11">
        <f>ROUND('Example Plan'!B17*'Example Assumptions'!B11,2)</f>
        <v>900</v>
      </c>
      <c r="D17" s="11">
        <f>ROUND('Example Plan'!C17*'Example Assumptions'!B12,2)</f>
        <v>1760</v>
      </c>
      <c r="E17" s="11">
        <f>C17-D17</f>
        <v>-860</v>
      </c>
      <c r="F17" s="11">
        <f>B17+E17</f>
        <v>-8190</v>
      </c>
      <c r="G17" s="9" t="str">
        <f>IF(OR('Example Plan'!F17&lt;&gt;"OK",NOT(ISNUMBER('Example Assumptions'!B7))),"INPUTS NEEDED",IF(F17&lt;0,"NEGATIVE CASH",IF(F17&lt;'Example Assumptions'!B8,"BELOW BUFFER","AT / ABOVE BUFFER")))</f>
        <v>NEGATIVE CASH</v>
      </c>
    </row>
    <row r="18" spans="1:7" x14ac:dyDescent="0.25">
      <c r="A18" s="10">
        <f>IF('Example Plan'!A18="","",'Example Plan'!A18)</f>
        <v>46412</v>
      </c>
      <c r="B18" s="11">
        <f>F17</f>
        <v>-8190</v>
      </c>
      <c r="C18" s="11">
        <f>ROUND('Example Plan'!B18*'Example Assumptions'!B11,2)</f>
        <v>900</v>
      </c>
      <c r="D18" s="11">
        <f>ROUND('Example Plan'!C18*'Example Assumptions'!B12,2)</f>
        <v>1760</v>
      </c>
      <c r="E18" s="11">
        <f>C18-D18</f>
        <v>-860</v>
      </c>
      <c r="F18" s="11">
        <f>B18+E18</f>
        <v>-9050</v>
      </c>
      <c r="G18" s="9" t="str">
        <f>IF(OR('Example Plan'!F18&lt;&gt;"OK",NOT(ISNUMBER('Example Assumptions'!B7))),"INPUTS NEEDED",IF(F18&lt;0,"NEGATIVE CASH",IF(F18&lt;'Example Assumptions'!B8,"BELOW BUFFER","AT / ABOVE BUFFER")))</f>
        <v>NEGATIVE CASH</v>
      </c>
    </row>
    <row r="21" spans="1:2" x14ac:dyDescent="0.25">
      <c r="A21" t="s">
        <v>60</v>
      </c>
      <c r="B21" s="11">
        <f>MIN(F6:F18)</f>
        <v>-9050</v>
      </c>
    </row>
    <row r="22" spans="1:2" x14ac:dyDescent="0.25">
      <c r="A22" t="s">
        <v>61</v>
      </c>
      <c r="B22" s="12">
        <f>COUNTIF(F6:F18,"&lt;0")</f>
        <v>11</v>
      </c>
    </row>
    <row r="23" spans="1:2" x14ac:dyDescent="0.25">
      <c r="A23" t="s">
        <v>62</v>
      </c>
      <c r="B23" s="11">
        <f>F18</f>
        <v>-9050</v>
      </c>
    </row>
    <row r="24" spans="1:2" x14ac:dyDescent="0.25">
      <c r="A24" t="s">
        <v>63</v>
      </c>
      <c r="B24" s="9" t="str">
        <f>'Example Assumptions'!B17</f>
        <v>REVIEW RECORDED</v>
      </c>
    </row>
  </sheetData>
  <pageMargins left="0.35" right="0.35" top="0.5" bottom="0.5" header="0.2" footer="0.2"/>
  <pageSetup paperSize="9" orientation="landscape" fitToWidth="1" fitToHeight="0"/>
  <headerFooter>
    <oddFooter>&amp;LFulla Ledger | Educational template&amp;RPage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Instructions</vt:lpstr>
      <vt:lpstr>Blank Assumptions</vt:lpstr>
      <vt:lpstr>Blank Plan</vt:lpstr>
      <vt:lpstr>Blank Base</vt:lpstr>
      <vt:lpstr>Blank Downside</vt:lpstr>
      <vt:lpstr>Example Assumptions</vt:lpstr>
      <vt:lpstr>Example Plan</vt:lpstr>
      <vt:lpstr>Example Base</vt:lpstr>
      <vt:lpstr>Example Downside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Fulla Ledger</dc:creator>
  <dc:title>13-week cash forecast with base and downside scenarios</dc:title>
  <dc:subject/>
  <dc:description/>
  <cp:keywords/>
  <cp:category/>
  <cp:lastModifiedBy>Unknown</cp:lastModifiedBy>
  <dcterms:created xsi:type="dcterms:W3CDTF">2026-11-01T00:00:00Z</dcterms:created>
  <dcterms:modified xsi:type="dcterms:W3CDTF">2026-11-01T00:00:00Z</dcterms:modified>
</cp:coreProperties>
</file>